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comments2.xml" ContentType="application/vnd.openxmlformats-officedocument.spreadsheetml.comments+xml"/>
  <Override PartName="/xl/comments3.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2430"/>
  <workbookPr defaultThemeVersion="124226"/>
  <mc:AlternateContent xmlns:mc="http://schemas.openxmlformats.org/markup-compatibility/2006">
    <mc:Choice Requires="x15">
      <x15ac:absPath xmlns:x15ac="http://schemas.microsoft.com/office/spreadsheetml/2010/11/ac" url="\\192.168.5.101\datos\3. ANI\3. CONSORCIO EPSILON 4G\AVANCES SEMANALES\2020\GERENCIAL No. 227\"/>
    </mc:Choice>
  </mc:AlternateContent>
  <xr:revisionPtr revIDLastSave="0" documentId="13_ncr:1_{DDA19844-AFE4-40E2-8EF6-90D2593D7E7A}" xr6:coauthVersionLast="45" xr6:coauthVersionMax="45" xr10:uidLastSave="{00000000-0000-0000-0000-000000000000}"/>
  <bookViews>
    <workbookView xWindow="-120" yWindow="-120" windowWidth="29040" windowHeight="15840" tabRatio="842" activeTab="2" xr2:uid="{00000000-000D-0000-FFFF-FFFF00000000}"/>
  </bookViews>
  <sheets>
    <sheet name="Formato" sheetId="316" r:id="rId1"/>
    <sheet name="Predial" sheetId="646" r:id="rId2"/>
    <sheet name="Financiero" sheetId="640" r:id="rId3"/>
    <sheet name="Registro fotográfico social" sheetId="645" r:id="rId4"/>
    <sheet name="Registro fotográfico redes" sheetId="497" r:id="rId5"/>
    <sheet name="Registro fotográfico técnico" sheetId="642" r:id="rId6"/>
    <sheet name="Registro fotográfico túnel" sheetId="644" r:id="rId7"/>
    <sheet name="Registro fotográfico puentes" sheetId="643" r:id="rId8"/>
    <sheet name="Registro fotográfico OyM" sheetId="641" r:id="rId9"/>
    <sheet name="Registro fotográfico ambiental" sheetId="633" r:id="rId10"/>
  </sheets>
  <externalReferences>
    <externalReference r:id="rId11"/>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s>
  <definedNames>
    <definedName name="\0" localSheetId="8">#REF!</definedName>
    <definedName name="\0" localSheetId="7">#REF!</definedName>
    <definedName name="\0" localSheetId="4">#REF!</definedName>
    <definedName name="\0" localSheetId="5">#REF!</definedName>
    <definedName name="\0" localSheetId="6">#REF!</definedName>
    <definedName name="\0">#REF!</definedName>
    <definedName name="\d" localSheetId="8">#REF!</definedName>
    <definedName name="\d" localSheetId="7">#REF!</definedName>
    <definedName name="\d" localSheetId="4">#REF!</definedName>
    <definedName name="\d" localSheetId="5">#REF!</definedName>
    <definedName name="\d" localSheetId="6">#REF!</definedName>
    <definedName name="\d">#REF!</definedName>
    <definedName name="\g" localSheetId="8">#REF!</definedName>
    <definedName name="\g" localSheetId="7">#REF!</definedName>
    <definedName name="\g" localSheetId="4">#REF!</definedName>
    <definedName name="\g" localSheetId="5">#REF!</definedName>
    <definedName name="\g" localSheetId="6">#REF!</definedName>
    <definedName name="\g">#REF!</definedName>
    <definedName name="\m">#REF!</definedName>
    <definedName name="\n">#REF!</definedName>
    <definedName name="\p">#REF!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8">[1]DATOS!$I:$I</definedName>
    <definedName name="____________________________gol2" localSheetId="7">[1]DATOS!$I:$I</definedName>
    <definedName name="____________________________gol2" localSheetId="4">[1]DATOS!$I:$I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8">[1]DATOS!$M:$M</definedName>
    <definedName name="____________________________gol3" localSheetId="7">[1]DATOS!$M:$M</definedName>
    <definedName name="____________________________gol3" localSheetId="4">[1]DATOS!$M:$M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8">[1]DATOS!$G:$G</definedName>
    <definedName name="____________________________pes1" localSheetId="7">[1]DATOS!$G:$G</definedName>
    <definedName name="____________________________pes1" localSheetId="4">[1]DATOS!$G:$G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8">[1]DATOS!$V:$V</definedName>
    <definedName name="____________________________pes10" localSheetId="7">[1]DATOS!$V:$V</definedName>
    <definedName name="____________________________pes10" localSheetId="4">[1]DATOS!$V:$V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8">[1]DATOS!$H:$H</definedName>
    <definedName name="____________________________pes2" localSheetId="7">[1]DATOS!$H:$H</definedName>
    <definedName name="____________________________pes2" localSheetId="4">[1]DATOS!$H:$H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8">[1]DATOS!$K:$K</definedName>
    <definedName name="____________________________pes3" localSheetId="7">[1]DATOS!$K:$K</definedName>
    <definedName name="____________________________pes3" localSheetId="4">[1]DATOS!$K:$K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8">[1]DATOS!$L:$L</definedName>
    <definedName name="____________________________pes4" localSheetId="7">[1]DATOS!$L:$L</definedName>
    <definedName name="____________________________pes4" localSheetId="4">[1]DATOS!$L:$L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8">[1]DATOS!$O:$O</definedName>
    <definedName name="____________________________pes5" localSheetId="7">[1]DATOS!$O:$O</definedName>
    <definedName name="____________________________pes5" localSheetId="4">[1]DATOS!$O:$O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8">[1]DATOS!$P:$P</definedName>
    <definedName name="____________________________pes6" localSheetId="7">[1]DATOS!$P:$P</definedName>
    <definedName name="____________________________pes6" localSheetId="4">[1]DATOS!$P:$P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8">[1]DATOS!$R:$R</definedName>
    <definedName name="____________________________pes7" localSheetId="7">[1]DATOS!$R:$R</definedName>
    <definedName name="____________________________pes7" localSheetId="4">[1]DATOS!$R:$R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8">[1]DATOS!$S:$S</definedName>
    <definedName name="____________________________pes8" localSheetId="7">[1]DATOS!$S:$S</definedName>
    <definedName name="____________________________pes8" localSheetId="4">[1]DATOS!$S:$S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8">[1]DATOS!$U:$U</definedName>
    <definedName name="____________________________pes9" localSheetId="7">[1]DATOS!$U:$U</definedName>
    <definedName name="____________________________pes9" localSheetId="4">[1]DATOS!$U:$U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8">[1]DATOS!$I:$I</definedName>
    <definedName name="___________________________gol2" localSheetId="7">[1]DATOS!$I:$I</definedName>
    <definedName name="___________________________gol2" localSheetId="4">[1]DATOS!$I:$I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8">[1]DATOS!$M:$M</definedName>
    <definedName name="___________________________gol3" localSheetId="7">[1]DATOS!$M:$M</definedName>
    <definedName name="___________________________gol3" localSheetId="4">[1]DATOS!$M:$M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8">[1]DATOS!$G:$G</definedName>
    <definedName name="___________________________pes1" localSheetId="7">[1]DATOS!$G:$G</definedName>
    <definedName name="___________________________pes1" localSheetId="4">[1]DATOS!$G:$G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8">[1]DATOS!$V:$V</definedName>
    <definedName name="___________________________pes10" localSheetId="7">[1]DATOS!$V:$V</definedName>
    <definedName name="___________________________pes10" localSheetId="4">[1]DATOS!$V:$V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8">[1]DATOS!$H:$H</definedName>
    <definedName name="___________________________pes2" localSheetId="7">[1]DATOS!$H:$H</definedName>
    <definedName name="___________________________pes2" localSheetId="4">[1]DATOS!$H:$H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8">[1]DATOS!$K:$K</definedName>
    <definedName name="___________________________pes3" localSheetId="7">[1]DATOS!$K:$K</definedName>
    <definedName name="___________________________pes3" localSheetId="4">[1]DATOS!$K:$K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8">[1]DATOS!$L:$L</definedName>
    <definedName name="___________________________pes4" localSheetId="7">[1]DATOS!$L:$L</definedName>
    <definedName name="___________________________pes4" localSheetId="4">[1]DATOS!$L:$L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8">[1]DATOS!$O:$O</definedName>
    <definedName name="___________________________pes5" localSheetId="7">[1]DATOS!$O:$O</definedName>
    <definedName name="___________________________pes5" localSheetId="4">[1]DATOS!$O:$O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8">[1]DATOS!$P:$P</definedName>
    <definedName name="___________________________pes6" localSheetId="7">[1]DATOS!$P:$P</definedName>
    <definedName name="___________________________pes6" localSheetId="4">[1]DATOS!$P:$P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8">[1]DATOS!$R:$R</definedName>
    <definedName name="___________________________pes7" localSheetId="7">[1]DATOS!$R:$R</definedName>
    <definedName name="___________________________pes7" localSheetId="4">[1]DATOS!$R:$R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8">[1]DATOS!$S:$S</definedName>
    <definedName name="___________________________pes8" localSheetId="7">[1]DATOS!$S:$S</definedName>
    <definedName name="___________________________pes8" localSheetId="4">[1]DATOS!$S:$S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8">[1]DATOS!$U:$U</definedName>
    <definedName name="___________________________pes9" localSheetId="7">[1]DATOS!$U:$U</definedName>
    <definedName name="___________________________pes9" localSheetId="4">[1]DATOS!$U:$U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8">[1]DATOS!$I:$I</definedName>
    <definedName name="__________________________gol2" localSheetId="7">[1]DATOS!$I:$I</definedName>
    <definedName name="__________________________gol2" localSheetId="4">[1]DATOS!$I:$I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8">[1]DATOS!$M:$M</definedName>
    <definedName name="__________________________gol3" localSheetId="7">[1]DATOS!$M:$M</definedName>
    <definedName name="__________________________gol3" localSheetId="4">[1]DATOS!$M:$M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8">[1]DATOS!$G:$G</definedName>
    <definedName name="__________________________pes1" localSheetId="7">[1]DATOS!$G:$G</definedName>
    <definedName name="__________________________pes1" localSheetId="4">[1]DATOS!$G:$G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8">[1]DATOS!$V:$V</definedName>
    <definedName name="__________________________pes10" localSheetId="7">[1]DATOS!$V:$V</definedName>
    <definedName name="__________________________pes10" localSheetId="4">[1]DATOS!$V:$V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8">[1]DATOS!$H:$H</definedName>
    <definedName name="__________________________pes2" localSheetId="7">[1]DATOS!$H:$H</definedName>
    <definedName name="__________________________pes2" localSheetId="4">[1]DATOS!$H:$H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8">[1]DATOS!$K:$K</definedName>
    <definedName name="__________________________pes3" localSheetId="7">[1]DATOS!$K:$K</definedName>
    <definedName name="__________________________pes3" localSheetId="4">[1]DATOS!$K:$K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8">[1]DATOS!$L:$L</definedName>
    <definedName name="__________________________pes4" localSheetId="7">[1]DATOS!$L:$L</definedName>
    <definedName name="__________________________pes4" localSheetId="4">[1]DATOS!$L:$L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8">[1]DATOS!$O:$O</definedName>
    <definedName name="__________________________pes5" localSheetId="7">[1]DATOS!$O:$O</definedName>
    <definedName name="__________________________pes5" localSheetId="4">[1]DATOS!$O:$O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8">[1]DATOS!$P:$P</definedName>
    <definedName name="__________________________pes6" localSheetId="7">[1]DATOS!$P:$P</definedName>
    <definedName name="__________________________pes6" localSheetId="4">[1]DATOS!$P:$P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8">[1]DATOS!$R:$R</definedName>
    <definedName name="__________________________pes7" localSheetId="7">[1]DATOS!$R:$R</definedName>
    <definedName name="__________________________pes7" localSheetId="4">[1]DATOS!$R:$R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8">[1]DATOS!$S:$S</definedName>
    <definedName name="__________________________pes8" localSheetId="7">[1]DATOS!$S:$S</definedName>
    <definedName name="__________________________pes8" localSheetId="4">[1]DATOS!$S:$S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8">[1]DATOS!$U:$U</definedName>
    <definedName name="__________________________pes9" localSheetId="7">[1]DATOS!$U:$U</definedName>
    <definedName name="__________________________pes9" localSheetId="4">[1]DATOS!$U:$U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8">[1]DATOS!$I:$I</definedName>
    <definedName name="_________________________gol2" localSheetId="7">[1]DATOS!$I:$I</definedName>
    <definedName name="_________________________gol2" localSheetId="4">[1]DATOS!$I:$I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8">[1]DATOS!$M:$M</definedName>
    <definedName name="_________________________gol3" localSheetId="7">[1]DATOS!$M:$M</definedName>
    <definedName name="_________________________gol3" localSheetId="4">[1]DATOS!$M:$M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8">[1]DATOS!$G:$G</definedName>
    <definedName name="_________________________pes1" localSheetId="7">[1]DATOS!$G:$G</definedName>
    <definedName name="_________________________pes1" localSheetId="4">[1]DATOS!$G:$G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8">[1]DATOS!$V:$V</definedName>
    <definedName name="_________________________pes10" localSheetId="7">[1]DATOS!$V:$V</definedName>
    <definedName name="_________________________pes10" localSheetId="4">[1]DATOS!$V:$V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8">[1]DATOS!$H:$H</definedName>
    <definedName name="_________________________pes2" localSheetId="7">[1]DATOS!$H:$H</definedName>
    <definedName name="_________________________pes2" localSheetId="4">[1]DATOS!$H:$H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8">[1]DATOS!$K:$K</definedName>
    <definedName name="_________________________pes3" localSheetId="7">[1]DATOS!$K:$K</definedName>
    <definedName name="_________________________pes3" localSheetId="4">[1]DATOS!$K:$K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8">[1]DATOS!$L:$L</definedName>
    <definedName name="_________________________pes4" localSheetId="7">[1]DATOS!$L:$L</definedName>
    <definedName name="_________________________pes4" localSheetId="4">[1]DATOS!$L:$L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8">[1]DATOS!$O:$O</definedName>
    <definedName name="_________________________pes5" localSheetId="7">[1]DATOS!$O:$O</definedName>
    <definedName name="_________________________pes5" localSheetId="4">[1]DATOS!$O:$O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8">[1]DATOS!$P:$P</definedName>
    <definedName name="_________________________pes6" localSheetId="7">[1]DATOS!$P:$P</definedName>
    <definedName name="_________________________pes6" localSheetId="4">[1]DATOS!$P:$P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8">[1]DATOS!$R:$R</definedName>
    <definedName name="_________________________pes7" localSheetId="7">[1]DATOS!$R:$R</definedName>
    <definedName name="_________________________pes7" localSheetId="4">[1]DATOS!$R:$R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8">[1]DATOS!$S:$S</definedName>
    <definedName name="_________________________pes8" localSheetId="7">[1]DATOS!$S:$S</definedName>
    <definedName name="_________________________pes8" localSheetId="4">[1]DATOS!$S:$S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8">[1]DATOS!$U:$U</definedName>
    <definedName name="_________________________pes9" localSheetId="7">[1]DATOS!$U:$U</definedName>
    <definedName name="_________________________pes9" localSheetId="4">[1]DATOS!$U:$U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8">[1]DATOS!$I:$I</definedName>
    <definedName name="________________________gol2" localSheetId="7">[1]DATOS!$I:$I</definedName>
    <definedName name="________________________gol2" localSheetId="4">[1]DATOS!$I:$I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8">[1]DATOS!$M:$M</definedName>
    <definedName name="________________________gol3" localSheetId="7">[1]DATOS!$M:$M</definedName>
    <definedName name="________________________gol3" localSheetId="4">[1]DATOS!$M:$M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8">[1]DATOS!$G:$G</definedName>
    <definedName name="________________________pes1" localSheetId="7">[1]DATOS!$G:$G</definedName>
    <definedName name="________________________pes1" localSheetId="4">[1]DATOS!$G:$G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8">[1]DATOS!$V:$V</definedName>
    <definedName name="________________________pes10" localSheetId="7">[1]DATOS!$V:$V</definedName>
    <definedName name="________________________pes10" localSheetId="4">[1]DATOS!$V:$V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8">[1]DATOS!$H:$H</definedName>
    <definedName name="________________________pes2" localSheetId="7">[1]DATOS!$H:$H</definedName>
    <definedName name="________________________pes2" localSheetId="4">[1]DATOS!$H:$H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8">[1]DATOS!$K:$K</definedName>
    <definedName name="________________________pes3" localSheetId="7">[1]DATOS!$K:$K</definedName>
    <definedName name="________________________pes3" localSheetId="4">[1]DATOS!$K:$K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8">[1]DATOS!$L:$L</definedName>
    <definedName name="________________________pes4" localSheetId="7">[1]DATOS!$L:$L</definedName>
    <definedName name="________________________pes4" localSheetId="4">[1]DATOS!$L:$L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8">[1]DATOS!$O:$O</definedName>
    <definedName name="________________________pes5" localSheetId="7">[1]DATOS!$O:$O</definedName>
    <definedName name="________________________pes5" localSheetId="4">[1]DATOS!$O:$O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8">[1]DATOS!$P:$P</definedName>
    <definedName name="________________________pes6" localSheetId="7">[1]DATOS!$P:$P</definedName>
    <definedName name="________________________pes6" localSheetId="4">[1]DATOS!$P:$P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8">[1]DATOS!$R:$R</definedName>
    <definedName name="________________________pes7" localSheetId="7">[1]DATOS!$R:$R</definedName>
    <definedName name="________________________pes7" localSheetId="4">[1]DATOS!$R:$R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8">[1]DATOS!$S:$S</definedName>
    <definedName name="________________________pes8" localSheetId="7">[1]DATOS!$S:$S</definedName>
    <definedName name="________________________pes8" localSheetId="4">[1]DATOS!$S:$S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8">[1]DATOS!$U:$U</definedName>
    <definedName name="________________________pes9" localSheetId="7">[1]DATOS!$U:$U</definedName>
    <definedName name="________________________pes9" localSheetId="4">[1]DATOS!$U:$U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8">[1]DATOS!$I:$I</definedName>
    <definedName name="_______________________gol2" localSheetId="7">[1]DATOS!$I:$I</definedName>
    <definedName name="_______________________gol2" localSheetId="4">[1]DATOS!$I:$I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8">[1]DATOS!$M:$M</definedName>
    <definedName name="_______________________gol3" localSheetId="7">[1]DATOS!$M:$M</definedName>
    <definedName name="_______________________gol3" localSheetId="4">[1]DATOS!$M:$M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8">[1]DATOS!$G:$G</definedName>
    <definedName name="_______________________pes1" localSheetId="7">[1]DATOS!$G:$G</definedName>
    <definedName name="_______________________pes1" localSheetId="4">[1]DATOS!$G:$G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8">[1]DATOS!$V:$V</definedName>
    <definedName name="_______________________pes10" localSheetId="7">[1]DATOS!$V:$V</definedName>
    <definedName name="_______________________pes10" localSheetId="4">[1]DATOS!$V:$V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8">[1]DATOS!$H:$H</definedName>
    <definedName name="_______________________pes2" localSheetId="7">[1]DATOS!$H:$H</definedName>
    <definedName name="_______________________pes2" localSheetId="4">[1]DATOS!$H:$H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8">[1]DATOS!$K:$K</definedName>
    <definedName name="_______________________pes3" localSheetId="7">[1]DATOS!$K:$K</definedName>
    <definedName name="_______________________pes3" localSheetId="4">[1]DATOS!$K:$K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8">[1]DATOS!$L:$L</definedName>
    <definedName name="_______________________pes4" localSheetId="7">[1]DATOS!$L:$L</definedName>
    <definedName name="_______________________pes4" localSheetId="4">[1]DATOS!$L:$L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8">[1]DATOS!$O:$O</definedName>
    <definedName name="_______________________pes5" localSheetId="7">[1]DATOS!$O:$O</definedName>
    <definedName name="_______________________pes5" localSheetId="4">[1]DATOS!$O:$O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8">[1]DATOS!$P:$P</definedName>
    <definedName name="_______________________pes6" localSheetId="7">[1]DATOS!$P:$P</definedName>
    <definedName name="_______________________pes6" localSheetId="4">[1]DATOS!$P:$P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8">[1]DATOS!$R:$R</definedName>
    <definedName name="_______________________pes7" localSheetId="7">[1]DATOS!$R:$R</definedName>
    <definedName name="_______________________pes7" localSheetId="4">[1]DATOS!$R:$R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8">[1]DATOS!$S:$S</definedName>
    <definedName name="_______________________pes8" localSheetId="7">[1]DATOS!$S:$S</definedName>
    <definedName name="_______________________pes8" localSheetId="4">[1]DATOS!$S:$S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8">[1]DATOS!$U:$U</definedName>
    <definedName name="_______________________pes9" localSheetId="7">[1]DATOS!$U:$U</definedName>
    <definedName name="_______________________pes9" localSheetId="4">[1]DATOS!$U:$U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8">[1]DATOS!$I:$I</definedName>
    <definedName name="______________________gol2" localSheetId="7">[1]DATOS!$I:$I</definedName>
    <definedName name="______________________gol2" localSheetId="4">[1]DATOS!$I:$I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8">[1]DATOS!$M:$M</definedName>
    <definedName name="______________________gol3" localSheetId="7">[1]DATOS!$M:$M</definedName>
    <definedName name="______________________gol3" localSheetId="4">[1]DATOS!$M:$M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8">[1]DATOS!$G:$G</definedName>
    <definedName name="______________________pes1" localSheetId="7">[1]DATOS!$G:$G</definedName>
    <definedName name="______________________pes1" localSheetId="4">[1]DATOS!$G:$G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8">[1]DATOS!$V:$V</definedName>
    <definedName name="______________________pes10" localSheetId="7">[1]DATOS!$V:$V</definedName>
    <definedName name="______________________pes10" localSheetId="4">[1]DATOS!$V:$V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8">[1]DATOS!$H:$H</definedName>
    <definedName name="______________________pes2" localSheetId="7">[1]DATOS!$H:$H</definedName>
    <definedName name="______________________pes2" localSheetId="4">[1]DATOS!$H:$H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8">[1]DATOS!$K:$K</definedName>
    <definedName name="______________________pes3" localSheetId="7">[1]DATOS!$K:$K</definedName>
    <definedName name="______________________pes3" localSheetId="4">[1]DATOS!$K:$K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8">[1]DATOS!$L:$L</definedName>
    <definedName name="______________________pes4" localSheetId="7">[1]DATOS!$L:$L</definedName>
    <definedName name="______________________pes4" localSheetId="4">[1]DATOS!$L:$L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8">[1]DATOS!$O:$O</definedName>
    <definedName name="______________________pes5" localSheetId="7">[1]DATOS!$O:$O</definedName>
    <definedName name="______________________pes5" localSheetId="4">[1]DATOS!$O:$O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8">[1]DATOS!$P:$P</definedName>
    <definedName name="______________________pes6" localSheetId="7">[1]DATOS!$P:$P</definedName>
    <definedName name="______________________pes6" localSheetId="4">[1]DATOS!$P:$P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8">[1]DATOS!$R:$R</definedName>
    <definedName name="______________________pes7" localSheetId="7">[1]DATOS!$R:$R</definedName>
    <definedName name="______________________pes7" localSheetId="4">[1]DATOS!$R:$R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8">[1]DATOS!$S:$S</definedName>
    <definedName name="______________________pes8" localSheetId="7">[1]DATOS!$S:$S</definedName>
    <definedName name="______________________pes8" localSheetId="4">[1]DATOS!$S:$S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8">[1]DATOS!$U:$U</definedName>
    <definedName name="______________________pes9" localSheetId="7">[1]DATOS!$U:$U</definedName>
    <definedName name="______________________pes9" localSheetId="4">[1]DATOS!$U:$U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8">[1]DATOS!$I:$I</definedName>
    <definedName name="_____________________gol2" localSheetId="7">[1]DATOS!$I:$I</definedName>
    <definedName name="_____________________gol2" localSheetId="4">[1]DATOS!$I:$I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8">[1]DATOS!$M:$M</definedName>
    <definedName name="_____________________gol3" localSheetId="7">[1]DATOS!$M:$M</definedName>
    <definedName name="_____________________gol3" localSheetId="4">[1]DATOS!$M:$M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8">[1]DATOS!$G:$G</definedName>
    <definedName name="_____________________pes1" localSheetId="7">[1]DATOS!$G:$G</definedName>
    <definedName name="_____________________pes1" localSheetId="4">[1]DATOS!$G:$G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8">[1]DATOS!$V:$V</definedName>
    <definedName name="_____________________pes10" localSheetId="7">[1]DATOS!$V:$V</definedName>
    <definedName name="_____________________pes10" localSheetId="4">[1]DATOS!$V:$V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8">[1]DATOS!$H:$H</definedName>
    <definedName name="_____________________pes2" localSheetId="7">[1]DATOS!$H:$H</definedName>
    <definedName name="_____________________pes2" localSheetId="4">[1]DATOS!$H:$H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8">[1]DATOS!$K:$K</definedName>
    <definedName name="_____________________pes3" localSheetId="7">[1]DATOS!$K:$K</definedName>
    <definedName name="_____________________pes3" localSheetId="4">[1]DATOS!$K:$K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8">[1]DATOS!$L:$L</definedName>
    <definedName name="_____________________pes4" localSheetId="7">[1]DATOS!$L:$L</definedName>
    <definedName name="_____________________pes4" localSheetId="4">[1]DATOS!$L:$L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8">[1]DATOS!$O:$O</definedName>
    <definedName name="_____________________pes5" localSheetId="7">[1]DATOS!$O:$O</definedName>
    <definedName name="_____________________pes5" localSheetId="4">[1]DATOS!$O:$O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8">[1]DATOS!$P:$P</definedName>
    <definedName name="_____________________pes6" localSheetId="7">[1]DATOS!$P:$P</definedName>
    <definedName name="_____________________pes6" localSheetId="4">[1]DATOS!$P:$P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8">[1]DATOS!$R:$R</definedName>
    <definedName name="_____________________pes7" localSheetId="7">[1]DATOS!$R:$R</definedName>
    <definedName name="_____________________pes7" localSheetId="4">[1]DATOS!$R:$R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8">[1]DATOS!$S:$S</definedName>
    <definedName name="_____________________pes8" localSheetId="7">[1]DATOS!$S:$S</definedName>
    <definedName name="_____________________pes8" localSheetId="4">[1]DATOS!$S:$S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8">[1]DATOS!$U:$U</definedName>
    <definedName name="_____________________pes9" localSheetId="7">[1]DATOS!$U:$U</definedName>
    <definedName name="_____________________pes9" localSheetId="4">[1]DATOS!$U:$U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8">[1]DATOS!$I:$I</definedName>
    <definedName name="____________________gol2" localSheetId="7">[1]DATOS!$I:$I</definedName>
    <definedName name="____________________gol2" localSheetId="4">[1]DATOS!$I:$I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8">[1]DATOS!$M:$M</definedName>
    <definedName name="____________________gol3" localSheetId="7">[1]DATOS!$M:$M</definedName>
    <definedName name="____________________gol3" localSheetId="4">[1]DATOS!$M:$M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8">[1]DATOS!$G:$G</definedName>
    <definedName name="____________________pes1" localSheetId="7">[1]DATOS!$G:$G</definedName>
    <definedName name="____________________pes1" localSheetId="4">[1]DATOS!$G:$G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8">[1]DATOS!$V:$V</definedName>
    <definedName name="____________________pes10" localSheetId="7">[1]DATOS!$V:$V</definedName>
    <definedName name="____________________pes10" localSheetId="4">[1]DATOS!$V:$V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8">[1]DATOS!$H:$H</definedName>
    <definedName name="____________________pes2" localSheetId="7">[1]DATOS!$H:$H</definedName>
    <definedName name="____________________pes2" localSheetId="4">[1]DATOS!$H:$H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8">[1]DATOS!$K:$K</definedName>
    <definedName name="____________________pes3" localSheetId="7">[1]DATOS!$K:$K</definedName>
    <definedName name="____________________pes3" localSheetId="4">[1]DATOS!$K:$K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8">[1]DATOS!$L:$L</definedName>
    <definedName name="____________________pes4" localSheetId="7">[1]DATOS!$L:$L</definedName>
    <definedName name="____________________pes4" localSheetId="4">[1]DATOS!$L:$L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8">[1]DATOS!$O:$O</definedName>
    <definedName name="____________________pes5" localSheetId="7">[1]DATOS!$O:$O</definedName>
    <definedName name="____________________pes5" localSheetId="4">[1]DATOS!$O:$O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8">[1]DATOS!$P:$P</definedName>
    <definedName name="____________________pes6" localSheetId="7">[1]DATOS!$P:$P</definedName>
    <definedName name="____________________pes6" localSheetId="4">[1]DATOS!$P:$P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8">[1]DATOS!$R:$R</definedName>
    <definedName name="____________________pes7" localSheetId="7">[1]DATOS!$R:$R</definedName>
    <definedName name="____________________pes7" localSheetId="4">[1]DATOS!$R:$R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8">[1]DATOS!$S:$S</definedName>
    <definedName name="____________________pes8" localSheetId="7">[1]DATOS!$S:$S</definedName>
    <definedName name="____________________pes8" localSheetId="4">[1]DATOS!$S:$S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8">[1]DATOS!$U:$U</definedName>
    <definedName name="____________________pes9" localSheetId="7">[1]DATOS!$U:$U</definedName>
    <definedName name="____________________pes9" localSheetId="4">[1]DATOS!$U:$U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8">[1]DATOS!$I:$I</definedName>
    <definedName name="___________________gol2" localSheetId="7">[1]DATOS!$I:$I</definedName>
    <definedName name="___________________gol2" localSheetId="4">[1]DATOS!$I:$I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8">[1]DATOS!$M:$M</definedName>
    <definedName name="___________________gol3" localSheetId="7">[1]DATOS!$M:$M</definedName>
    <definedName name="___________________gol3" localSheetId="4">[1]DATOS!$M:$M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8">[1]DATOS!$G:$G</definedName>
    <definedName name="___________________pes1" localSheetId="7">[1]DATOS!$G:$G</definedName>
    <definedName name="___________________pes1" localSheetId="4">[1]DATOS!$G:$G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8">[1]DATOS!$V:$V</definedName>
    <definedName name="___________________pes10" localSheetId="7">[1]DATOS!$V:$V</definedName>
    <definedName name="___________________pes10" localSheetId="4">[1]DATOS!$V:$V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8">[1]DATOS!$H:$H</definedName>
    <definedName name="___________________pes2" localSheetId="7">[1]DATOS!$H:$H</definedName>
    <definedName name="___________________pes2" localSheetId="4">[1]DATOS!$H:$H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8">[1]DATOS!$K:$K</definedName>
    <definedName name="___________________pes3" localSheetId="7">[1]DATOS!$K:$K</definedName>
    <definedName name="___________________pes3" localSheetId="4">[1]DATOS!$K:$K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8">[1]DATOS!$L:$L</definedName>
    <definedName name="___________________pes4" localSheetId="7">[1]DATOS!$L:$L</definedName>
    <definedName name="___________________pes4" localSheetId="4">[1]DATOS!$L:$L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8">[1]DATOS!$O:$O</definedName>
    <definedName name="___________________pes5" localSheetId="7">[1]DATOS!$O:$O</definedName>
    <definedName name="___________________pes5" localSheetId="4">[1]DATOS!$O:$O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8">[1]DATOS!$P:$P</definedName>
    <definedName name="___________________pes6" localSheetId="7">[1]DATOS!$P:$P</definedName>
    <definedName name="___________________pes6" localSheetId="4">[1]DATOS!$P:$P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8">[1]DATOS!$R:$R</definedName>
    <definedName name="___________________pes7" localSheetId="7">[1]DATOS!$R:$R</definedName>
    <definedName name="___________________pes7" localSheetId="4">[1]DATOS!$R:$R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8">[1]DATOS!$S:$S</definedName>
    <definedName name="___________________pes8" localSheetId="7">[1]DATOS!$S:$S</definedName>
    <definedName name="___________________pes8" localSheetId="4">[1]DATOS!$S:$S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8">[1]DATOS!$U:$U</definedName>
    <definedName name="___________________pes9" localSheetId="7">[1]DATOS!$U:$U</definedName>
    <definedName name="___________________pes9" localSheetId="4">[1]DATOS!$U:$U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gol2" localSheetId="1">[2]DATOS!$I$1:$I$65536</definedName>
    <definedName name="_______gol2">[1]DATOS!$I$1:$I$65536</definedName>
    <definedName name="_______gol3" localSheetId="1">[2]DATOS!$M$1:$M$65536</definedName>
    <definedName name="_______gol3">[1]DATOS!$M$1:$M$65536</definedName>
    <definedName name="_______K1" localSheetId="8">#REF!</definedName>
    <definedName name="_______K1" localSheetId="7">#REF!</definedName>
    <definedName name="_______K1" localSheetId="4">#REF!</definedName>
    <definedName name="_______K1" localSheetId="5">#REF!</definedName>
    <definedName name="_______K1" localSheetId="6">#REF!</definedName>
    <definedName name="_______K1">#REF!</definedName>
    <definedName name="_______L1" localSheetId="8">#REF!</definedName>
    <definedName name="_______L1" localSheetId="7">#REF!</definedName>
    <definedName name="_______L1" localSheetId="4">#REF!</definedName>
    <definedName name="_______L1" localSheetId="5">#REF!</definedName>
    <definedName name="_______L1" localSheetId="6">#REF!</definedName>
    <definedName name="_______L1">#REF!</definedName>
    <definedName name="_______L2" localSheetId="8">#REF!</definedName>
    <definedName name="_______L2" localSheetId="7">#REF!</definedName>
    <definedName name="_______L2" localSheetId="4">#REF!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gol2" localSheetId="1">[2]DATOS!$I$1:$I$65536</definedName>
    <definedName name="______gol2">[1]DATOS!$I$1:$I$65536</definedName>
    <definedName name="______gol3" localSheetId="1">[2]DATOS!$M$1:$M$65536</definedName>
    <definedName name="______gol3">[1]DATOS!$M$1:$M$65536</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gol2" localSheetId="1">[2]DATOS!$I$1:$I$65536</definedName>
    <definedName name="_____gol2">[1]DATOS!$I$1:$I$65536</definedName>
    <definedName name="_____gol3" localSheetId="1">[2]DATOS!$M$1:$M$65536</definedName>
    <definedName name="_____gol3">[1]DATOS!$M$1:$M$65536</definedName>
    <definedName name="_____K1" localSheetId="8">#REF!</definedName>
    <definedName name="_____K1" localSheetId="7">#REF!</definedName>
    <definedName name="_____K1" localSheetId="4">#REF!</definedName>
    <definedName name="_____K1" localSheetId="5">#REF!</definedName>
    <definedName name="_____K1" localSheetId="6">#REF!</definedName>
    <definedName name="_____K1">#REF!</definedName>
    <definedName name="_____L1" localSheetId="8">#REF!</definedName>
    <definedName name="_____L1" localSheetId="7">#REF!</definedName>
    <definedName name="_____L1" localSheetId="4">#REF!</definedName>
    <definedName name="_____L1" localSheetId="5">#REF!</definedName>
    <definedName name="_____L1" localSheetId="6">#REF!</definedName>
    <definedName name="_____L1">#REF!</definedName>
    <definedName name="_____L2" localSheetId="8">#REF!</definedName>
    <definedName name="_____L2" localSheetId="7">#REF!</definedName>
    <definedName name="_____L2" localSheetId="4">#REF!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gol2" localSheetId="1">[2]DATOS!$I$1:$I$65536</definedName>
    <definedName name="____gol2">[1]DATOS!$I$1:$I$65536</definedName>
    <definedName name="____gol3" localSheetId="1">[2]DATOS!$M$1:$M$65536</definedName>
    <definedName name="____gol3">[1]DATOS!$M$1:$M$65536</definedName>
    <definedName name="____K1" localSheetId="8">#REF!</definedName>
    <definedName name="____K1" localSheetId="7">#REF!</definedName>
    <definedName name="____K1" localSheetId="4">#REF!</definedName>
    <definedName name="____K1" localSheetId="5">#REF!</definedName>
    <definedName name="____K1" localSheetId="6">#REF!</definedName>
    <definedName name="____K1">#REF!</definedName>
    <definedName name="____L1" localSheetId="8">#REF!</definedName>
    <definedName name="____L1" localSheetId="7">#REF!</definedName>
    <definedName name="____L1" localSheetId="4">#REF!</definedName>
    <definedName name="____L1" localSheetId="5">#REF!</definedName>
    <definedName name="____L1" localSheetId="6">#REF!</definedName>
    <definedName name="____L1">#REF!</definedName>
    <definedName name="____L2" localSheetId="8">#REF!</definedName>
    <definedName name="____L2" localSheetId="7">#REF!</definedName>
    <definedName name="____L2" localSheetId="4">#REF!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gol2" localSheetId="1">[2]DATOS!$I$1:$I$65536</definedName>
    <definedName name="___gol2">[1]DATOS!$I$1:$I$65536</definedName>
    <definedName name="___gol3" localSheetId="1">[2]DATOS!$M$1:$M$65536</definedName>
    <definedName name="___gol3">[1]DATOS!$M$1:$M$65536</definedName>
    <definedName name="___K1" localSheetId="8">#REF!</definedName>
    <definedName name="___K1" localSheetId="7">#REF!</definedName>
    <definedName name="___K1" localSheetId="4">#REF!</definedName>
    <definedName name="___K1" localSheetId="5">#REF!</definedName>
    <definedName name="___K1" localSheetId="6">#REF!</definedName>
    <definedName name="___K1">#REF!</definedName>
    <definedName name="___L1" localSheetId="8">#REF!</definedName>
    <definedName name="___L1" localSheetId="7">#REF!</definedName>
    <definedName name="___L1" localSheetId="4">#REF!</definedName>
    <definedName name="___L1" localSheetId="5">#REF!</definedName>
    <definedName name="___L1" localSheetId="6">#REF!</definedName>
    <definedName name="___L1">#REF!</definedName>
    <definedName name="___L2" localSheetId="8">#REF!</definedName>
    <definedName name="___L2" localSheetId="7">#REF!</definedName>
    <definedName name="___L2" localSheetId="4">#REF!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gol2" localSheetId="1">[2]DATOS!$I$1:$I$65536</definedName>
    <definedName name="__gol2">[1]DATOS!$I$1:$I$65536</definedName>
    <definedName name="__gol3" localSheetId="1">[2]DATOS!$M$1:$M$65536</definedName>
    <definedName name="__gol3">[1]DATOS!$M$1:$M$65536</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fc" localSheetId="8">#REF!</definedName>
    <definedName name="_fc" localSheetId="7">#REF!</definedName>
    <definedName name="_fc" localSheetId="4">#REF!</definedName>
    <definedName name="_fc" localSheetId="5">#REF!</definedName>
    <definedName name="_fc" localSheetId="6">#REF!</definedName>
    <definedName name="_fc">#REF!</definedName>
    <definedName name="_gol2" localSheetId="1">[2]DATOS!$I$1:$I$65536</definedName>
    <definedName name="_gol2">[1]DATOS!$I$1:$I$65536</definedName>
    <definedName name="_gol3" localSheetId="1">[2]DATOS!$M$1:$M$65536</definedName>
    <definedName name="_gol3">[1]DATOS!$M$1:$M$65536</definedName>
    <definedName name="_K1" localSheetId="8">#REF!</definedName>
    <definedName name="_K1" localSheetId="7">#REF!</definedName>
    <definedName name="_K1" localSheetId="4">#REF!</definedName>
    <definedName name="_K1" localSheetId="5">#REF!</definedName>
    <definedName name="_K1" localSheetId="6">#REF!</definedName>
    <definedName name="_K1">#REF!</definedName>
    <definedName name="_L1" localSheetId="8">#REF!</definedName>
    <definedName name="_L1" localSheetId="7">#REF!</definedName>
    <definedName name="_L1" localSheetId="4">#REF!</definedName>
    <definedName name="_L1" localSheetId="5">#REF!</definedName>
    <definedName name="_L1" localSheetId="6">#REF!</definedName>
    <definedName name="_L1">#REF!</definedName>
    <definedName name="_L2" localSheetId="8">#REF!</definedName>
    <definedName name="_L2" localSheetId="7">#REF!</definedName>
    <definedName name="_L2" localSheetId="4">#REF!</definedName>
    <definedName name="_L2" localSheetId="5">#REF!</definedName>
    <definedName name="_L2" localSheetId="6">#REF!</definedName>
    <definedName name="_L2">#REF!</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8" hidden="1">#REF!</definedName>
    <definedName name="_Regression_Out" localSheetId="7" hidden="1">#REF!</definedName>
    <definedName name="_Regression_Out" localSheetId="4" hidden="1">#REF!</definedName>
    <definedName name="_Regression_Out" localSheetId="5" hidden="1">#REF!</definedName>
    <definedName name="_Regression_Out" localSheetId="6" hidden="1">#REF!</definedName>
    <definedName name="_Regression_Out" hidden="1">#REF!</definedName>
    <definedName name="_Regression_X" localSheetId="8" hidden="1">#REF!</definedName>
    <definedName name="_Regression_X" localSheetId="7" hidden="1">#REF!</definedName>
    <definedName name="_Regression_X" localSheetId="4" hidden="1">#REF!</definedName>
    <definedName name="_Regression_X" localSheetId="5" hidden="1">#REF!</definedName>
    <definedName name="_Regression_X" localSheetId="6" hidden="1">#REF!</definedName>
    <definedName name="_Regression_X" hidden="1">#REF!</definedName>
    <definedName name="_Regression_Y" localSheetId="8" hidden="1">#REF!</definedName>
    <definedName name="_Regression_Y" localSheetId="7" hidden="1">#REF!</definedName>
    <definedName name="_Regression_Y" localSheetId="4" hidden="1">#REF!</definedName>
    <definedName name="_Regression_Y" localSheetId="5" hidden="1">#REF!</definedName>
    <definedName name="_Regression_Y" localSheetId="6" hidden="1">#REF!</definedName>
    <definedName name="_Regression_Y" hidden="1">#REF!</definedName>
    <definedName name="A_IMPRESIÓN_IM">#REF!</definedName>
    <definedName name="AAIU">'[3]Resumen resul laborat'!$AE$5:$AE$33</definedName>
    <definedName name="AIU">'[3]Resumen resul laborat'!$AE$5:$AE$34</definedName>
    <definedName name="_xlnm.Print_Area" localSheetId="2">Financiero!$B$1:$U$180</definedName>
    <definedName name="_xlnm.Print_Area" localSheetId="1">Predial!$A$1:$I$46</definedName>
    <definedName name="_xlnm.Print_Area" localSheetId="9">'Registro fotográfico ambiental'!$A$1:$L$36</definedName>
    <definedName name="_xlnm.Print_Area" localSheetId="8">'Registro fotográfico OyM'!$B$1:$M$168</definedName>
    <definedName name="_xlnm.Print_Area" localSheetId="7">'Registro fotográfico puentes'!$B$1:$M$57</definedName>
    <definedName name="_xlnm.Print_Area" localSheetId="4">'Registro fotográfico redes'!$B$1:$M$109</definedName>
    <definedName name="_xlnm.Print_Area" localSheetId="5">'Registro fotográfico técnico'!$B$1:$L$58</definedName>
    <definedName name="_xlnm.Print_Area" localSheetId="6">'Registro fotográfico túnel'!$A$1:$M$216</definedName>
    <definedName name="asentamiento" localSheetId="8">#REF!</definedName>
    <definedName name="asentamiento" localSheetId="7">#REF!</definedName>
    <definedName name="asentamiento" localSheetId="4">#REF!</definedName>
    <definedName name="asentamiento" localSheetId="5">#REF!</definedName>
    <definedName name="asentamiento" localSheetId="6">#REF!</definedName>
    <definedName name="asentamiento">#REF!</definedName>
    <definedName name="BANCO">'[4]Consignaciones CCS'!$D$8:$D$379</definedName>
    <definedName name="bbb" localSheetId="2">[1]DATOS!#REF!</definedName>
    <definedName name="bbb" localSheetId="1">[2]DATOS!#REF!</definedName>
    <definedName name="bbb" localSheetId="9">[1]DATOS!#REF!</definedName>
    <definedName name="bbb" localSheetId="7">[1]DATOS!#REF!</definedName>
    <definedName name="bbb" localSheetId="3">[1]DATOS!#REF!</definedName>
    <definedName name="bbb" localSheetId="5">[1]DATOS!#REF!</definedName>
    <definedName name="bbb">[1]DATOS!#REF!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8">#REF!</definedName>
    <definedName name="BuiltIn_Print_Titles___0___0___0___0___0" localSheetId="7">#REF!</definedName>
    <definedName name="BuiltIn_Print_Titles___0___0___0___0___0" localSheetId="4">#REF!</definedName>
    <definedName name="BuiltIn_Print_Titles___0___0___0___0___0" localSheetId="5">#REF!</definedName>
    <definedName name="BuiltIn_Print_Titles___0___0___0___0___0" localSheetId="6">#REF!</definedName>
    <definedName name="BuiltIn_Print_Titles___0___0___0___0___0">#REF!</definedName>
    <definedName name="CONCEPTO">'[4]Consignaciones CCS'!$G$8:$G$379</definedName>
    <definedName name="CUA" localSheetId="8">#REF!</definedName>
    <definedName name="CUA" localSheetId="7">#REF!</definedName>
    <definedName name="CUA" localSheetId="4">#REF!</definedName>
    <definedName name="CUA" localSheetId="5">#REF!</definedName>
    <definedName name="CUA" localSheetId="6">#REF!</definedName>
    <definedName name="CUA">#REF!</definedName>
    <definedName name="CUADRO" localSheetId="8">#REF!</definedName>
    <definedName name="CUADRO" localSheetId="7">#REF!</definedName>
    <definedName name="CUADRO" localSheetId="4">#REF!</definedName>
    <definedName name="CUADRO" localSheetId="5">#REF!</definedName>
    <definedName name="CUADRO" localSheetId="6">#REF!</definedName>
    <definedName name="CUADRO">#REF!</definedName>
    <definedName name="D" localSheetId="8">#REF!</definedName>
    <definedName name="D" localSheetId="7">#REF!</definedName>
    <definedName name="D" localSheetId="4">#REF!</definedName>
    <definedName name="D" localSheetId="5">#REF!</definedName>
    <definedName name="D" localSheetId="6">#REF!</definedName>
    <definedName name="D">#REF!</definedName>
    <definedName name="Datos">#REF!</definedName>
    <definedName name="DEPARTAMENTO">#REF!</definedName>
    <definedName name="DEPARTAMENTO1">#REF!</definedName>
    <definedName name="desc" localSheetId="1">[2]DATOS!$C$1:$C$65536</definedName>
    <definedName name="desc">[1]DATOS!$C$1:$C$65536</definedName>
    <definedName name="DLKFK" localSheetId="8">#REF!</definedName>
    <definedName name="DLKFK" localSheetId="7">#REF!</definedName>
    <definedName name="DLKFK" localSheetId="4">#REF!</definedName>
    <definedName name="DLKFK" localSheetId="5">#REF!</definedName>
    <definedName name="DLKFK" localSheetId="6">#REF!</definedName>
    <definedName name="DLKFK">#REF!</definedName>
    <definedName name="enero" localSheetId="2">[1]DATOS!#REF!</definedName>
    <definedName name="enero" localSheetId="9">[1]DATOS!#REF!</definedName>
    <definedName name="enero" localSheetId="7">[1]DATOS!#REF!</definedName>
    <definedName name="enero">[1]DATOS!#REF!</definedName>
    <definedName name="ESTACION">'[4]Consignaciones CCS'!$A$8:$A$379</definedName>
    <definedName name="extracciom" localSheetId="8">#REF!</definedName>
    <definedName name="extracciom" localSheetId="7">#REF!</definedName>
    <definedName name="extracciom" localSheetId="4">#REF!</definedName>
    <definedName name="extracciom" localSheetId="5">#REF!</definedName>
    <definedName name="extracciom" localSheetId="6">#REF!</definedName>
    <definedName name="extracciom">#REF!</definedName>
    <definedName name="feb" localSheetId="2">#REF!</definedName>
    <definedName name="feb" localSheetId="9">#REF!</definedName>
    <definedName name="feb" localSheetId="7">#REF!</definedName>
    <definedName name="feb">#REF!</definedName>
    <definedName name="fecha" localSheetId="1">[2]DATOS!$D$1:$D$65536</definedName>
    <definedName name="fecha">[1]DATOS!$D$1:$D$65536</definedName>
    <definedName name="FECHA_DE_RECAUDO">'[4]Consignaciones CCS'!$C$8:$C$379</definedName>
    <definedName name="fecha_inicio" localSheetId="2">'[5]Ficha Financiera'!$L$12</definedName>
    <definedName name="fecha_inicio" localSheetId="1">'[6]Ficha Financiera'!$L$12</definedName>
    <definedName name="fecha_inicio" localSheetId="9">'[7]Ficha Financiera'!$L$12</definedName>
    <definedName name="fecha_inicio" localSheetId="3">'[8]Ficha Financiera'!$L$12</definedName>
    <definedName name="fecha_inicio" localSheetId="5">'[9]Ficha Financiera'!$L$12</definedName>
    <definedName name="fecha_inicio">'[9]Ficha Financiera'!$L$12</definedName>
    <definedName name="fot" localSheetId="2">[1]DATOS!#REF!</definedName>
    <definedName name="fot" localSheetId="1">[2]DATOS!#REF!</definedName>
    <definedName name="fot" localSheetId="9">[1]DATOS!#REF!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t" localSheetId="2">[1]DATOS!#REF!</definedName>
    <definedName name="ft" localSheetId="1">[2]DATOS!#REF!</definedName>
    <definedName name="ft" localSheetId="9">[1]DATOS!#REF!</definedName>
    <definedName name="ft" localSheetId="7">[1]DATOS!#REF!</definedName>
    <definedName name="ft" localSheetId="3">[1]DATOS!#REF!</definedName>
    <definedName name="ft">[1]DATOS!#REF!</definedName>
    <definedName name="GBR" localSheetId="2">#REF!</definedName>
    <definedName name="GBR" localSheetId="1">#REF!</definedName>
    <definedName name="GBR" localSheetId="9">#REF!</definedName>
    <definedName name="GBR" localSheetId="8">#REF!</definedName>
    <definedName name="GBR" localSheetId="7">#REF!</definedName>
    <definedName name="GBR" localSheetId="4">#REF!</definedName>
    <definedName name="GBR" localSheetId="3">#REF!</definedName>
    <definedName name="GBR" localSheetId="5">#REF!</definedName>
    <definedName name="GBR" localSheetId="6">#REF!</definedName>
    <definedName name="GBR">#REF!</definedName>
    <definedName name="gol" localSheetId="1">[2]DATOS!$E$1:$E$65536</definedName>
    <definedName name="gol">[1]DATOS!$E$1:$E$65536</definedName>
    <definedName name="gradacion" localSheetId="8">#REF!</definedName>
    <definedName name="gradacion" localSheetId="7">#REF!</definedName>
    <definedName name="gradacion" localSheetId="4">#REF!</definedName>
    <definedName name="gradacion" localSheetId="5">#REF!</definedName>
    <definedName name="gradacion" localSheetId="6">#REF!</definedName>
    <definedName name="gradacion">#REF!</definedName>
    <definedName name="h" localSheetId="7">[1]DATOS!#REF!</definedName>
    <definedName name="h" localSheetId="4">[1]DATOS!#REF!</definedName>
    <definedName name="h">[1]DATOS!#REF!</definedName>
    <definedName name="hhhhh" localSheetId="2">[1]DATOS!#REF!</definedName>
    <definedName name="hhhhh" localSheetId="1">[2]DATOS!#REF!</definedName>
    <definedName name="hhhhh" localSheetId="9">[1]DATOS!#REF!</definedName>
    <definedName name="hhhhh" localSheetId="7">[1]DATOS!#REF!</definedName>
    <definedName name="hhhhh" localSheetId="3">[1]DATOS!#REF!</definedName>
    <definedName name="hhhhh">[1]DATOS!#REF!</definedName>
    <definedName name="humedades" localSheetId="8">#REF!</definedName>
    <definedName name="humedades" localSheetId="7">#REF!</definedName>
    <definedName name="humedades" localSheetId="4">#REF!</definedName>
    <definedName name="humedades" localSheetId="5">#REF!</definedName>
    <definedName name="humedades" localSheetId="6">#REF!</definedName>
    <definedName name="humedades">#REF!</definedName>
    <definedName name="inf" localSheetId="2">#REF!</definedName>
    <definedName name="inf" localSheetId="1">#REF!</definedName>
    <definedName name="inf" localSheetId="9">#REF!</definedName>
    <definedName name="inf" localSheetId="8">#REF!</definedName>
    <definedName name="inf" localSheetId="7">#REF!</definedName>
    <definedName name="inf" localSheetId="4">#REF!</definedName>
    <definedName name="inf" localSheetId="3">#REF!</definedName>
    <definedName name="inf" localSheetId="5">#REF!</definedName>
    <definedName name="inf" localSheetId="6">#REF!</definedName>
    <definedName name="inf">#REF!</definedName>
    <definedName name="informe">#REF!</definedName>
    <definedName name="K">#REF!</definedName>
    <definedName name="KIU">#REF!</definedName>
    <definedName name="KJUI">#REF!</definedName>
    <definedName name="KOIUIYUU">#REF!</definedName>
    <definedName name="KOP">#REF!</definedName>
    <definedName name="lim.lim" localSheetId="2">[1]DATOS!#REF!</definedName>
    <definedName name="lim.lim" localSheetId="1">[2]DATOS!#REF!</definedName>
    <definedName name="lim.lim" localSheetId="9">[1]DATOS!#REF!</definedName>
    <definedName name="lim.lim" localSheetId="7">[1]DATOS!#REF!</definedName>
    <definedName name="lim.lim" localSheetId="3">[1]DATOS!#REF!</definedName>
    <definedName name="lim.lim" localSheetId="5">[1]DATOS!#REF!</definedName>
    <definedName name="lim.lim">[1]DATOS!#REF!</definedName>
    <definedName name="ll" localSheetId="1">[2]DATOS!$W$1:$W$65536</definedName>
    <definedName name="ll">[1]DATOS!$W$1:$W$65536</definedName>
    <definedName name="MATRIZ.D" localSheetId="8">#REF!</definedName>
    <definedName name="MATRIZ.D" localSheetId="7">#REF!</definedName>
    <definedName name="MATRIZ.D" localSheetId="4">#REF!</definedName>
    <definedName name="MATRIZ.D" localSheetId="5">#REF!</definedName>
    <definedName name="MATRIZ.D" localSheetId="6">#REF!</definedName>
    <definedName name="MATRIZ.D">#REF!</definedName>
    <definedName name="MATRIZ.E" localSheetId="7">'[10]EXTRACCIÓN (PARAFINADA)'!#REF!</definedName>
    <definedName name="MATRIZ.E" localSheetId="4">'[10]EXTRACCIÓN (PARAFINADA)'!#REF!</definedName>
    <definedName name="MATRIZ.E">'[10]EXTRACCIÓN (PARAFINADA)'!#REF!</definedName>
    <definedName name="msdmsdn" localSheetId="8">#REF!</definedName>
    <definedName name="msdmsdn" localSheetId="7">#REF!</definedName>
    <definedName name="msdmsdn" localSheetId="4">#REF!</definedName>
    <definedName name="msdmsdn" localSheetId="5">#REF!</definedName>
    <definedName name="msdmsdn" localSheetId="6">#REF!</definedName>
    <definedName name="msdmsdn">#REF!</definedName>
    <definedName name="NLL">"Rectángulo 9"</definedName>
    <definedName name="nnnnnn">[11]Lista!$B$17:$B$37</definedName>
    <definedName name="NORMA" localSheetId="8">#REF!</definedName>
    <definedName name="NORMA" localSheetId="7">#REF!</definedName>
    <definedName name="NORMA" localSheetId="4">#REF!</definedName>
    <definedName name="NORMA" localSheetId="5">#REF!</definedName>
    <definedName name="NORMA" localSheetId="6">#REF!</definedName>
    <definedName name="NORMA">#REF!</definedName>
    <definedName name="NORMAS" localSheetId="8">#REF!</definedName>
    <definedName name="NORMAS" localSheetId="7">#REF!</definedName>
    <definedName name="NORMAS" localSheetId="4">#REF!</definedName>
    <definedName name="NORMAS" localSheetId="5">#REF!</definedName>
    <definedName name="NORMAS" localSheetId="6">#REF!</definedName>
    <definedName name="NORMAS">#REF!</definedName>
    <definedName name="obra" localSheetId="1">[2]DATOS!$B$1:$B$65536</definedName>
    <definedName name="obra">[1]DATOS!$B$1:$B$65536</definedName>
    <definedName name="P" localSheetId="8">#REF!</definedName>
    <definedName name="P" localSheetId="7">#REF!</definedName>
    <definedName name="P" localSheetId="4">#REF!</definedName>
    <definedName name="P" localSheetId="5">#REF!</definedName>
    <definedName name="P" localSheetId="6">#REF!</definedName>
    <definedName name="P">#REF!</definedName>
    <definedName name="porcentaje_aditivo" localSheetId="8">#REF!</definedName>
    <definedName name="porcentaje_aditivo" localSheetId="7">#REF!</definedName>
    <definedName name="porcentaje_aditivo" localSheetId="4">#REF!</definedName>
    <definedName name="porcentaje_aditivo" localSheetId="5">#REF!</definedName>
    <definedName name="porcentaje_aditivo" localSheetId="6">#REF!</definedName>
    <definedName name="porcentaje_aditivo">#REF!</definedName>
    <definedName name="porcentaje_finos" localSheetId="8">#REF!</definedName>
    <definedName name="porcentaje_finos" localSheetId="7">#REF!</definedName>
    <definedName name="porcentaje_finos" localSheetId="4">#REF!</definedName>
    <definedName name="porcentaje_finos" localSheetId="5">#REF!</definedName>
    <definedName name="porcentaje_finos" localSheetId="6">#REF!</definedName>
    <definedName name="porcentaje_finos">#REF!</definedName>
    <definedName name="porcentaje_gruesos">#REF!</definedName>
    <definedName name="PR">#REF!</definedName>
    <definedName name="Proceso">#REF!</definedName>
    <definedName name="Procesos">#REF!</definedName>
    <definedName name="propiedades">#REF!</definedName>
    <definedName name="proporciones">#REF!</definedName>
    <definedName name="proporciones_volumen">#REF!</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8">#REF!</definedName>
    <definedName name="reg" localSheetId="7">#REF!</definedName>
    <definedName name="reg" localSheetId="4">#REF!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[1]DATOS!#REF!</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F" localSheetId="1">[2]DATOS!#REF!</definedName>
    <definedName name="RF" localSheetId="9">[1]DATOS!#REF!</definedName>
    <definedName name="RF" localSheetId="7">[1]DATOS!#REF!</definedName>
    <definedName name="RF" localSheetId="5">[1]DATOS!#REF!</definedName>
    <definedName name="RF">[1]DATOS!#REF!</definedName>
    <definedName name="s4o" localSheetId="9">#REF!</definedName>
    <definedName name="s4o" localSheetId="7">#REF!</definedName>
    <definedName name="s4o">#REF!</definedName>
    <definedName name="sdsd">[12]Lista!$B$4:$B$12</definedName>
    <definedName name="ssdd">[12]Lista!$B$23:$B$43</definedName>
    <definedName name="tamaño_maximo" localSheetId="8">#REF!</definedName>
    <definedName name="tamaño_maximo" localSheetId="7">#REF!</definedName>
    <definedName name="tamaño_maximo" localSheetId="4">#REF!</definedName>
    <definedName name="tamaño_maximo" localSheetId="5">#REF!</definedName>
    <definedName name="tamaño_maximo" localSheetId="6">#REF!</definedName>
    <definedName name="tamaño_maximo">#REF!</definedName>
    <definedName name="TipoDeDocumento" localSheetId="8">#REF!</definedName>
    <definedName name="TipoDeDocumento" localSheetId="7">#REF!</definedName>
    <definedName name="TipoDeDocumento" localSheetId="4">#REF!</definedName>
    <definedName name="TipoDeDocumento" localSheetId="5">#REF!</definedName>
    <definedName name="TipoDeDocumento" localSheetId="6">#REF!</definedName>
    <definedName name="TipoDeDocumento">#REF!</definedName>
    <definedName name="TipoDoc">[13]Lista!$B$4:$B$17</definedName>
    <definedName name="TipoDocumento" localSheetId="8">#REF!</definedName>
    <definedName name="TipoDocumento" localSheetId="7">#REF!</definedName>
    <definedName name="TipoDocumento" localSheetId="4">#REF!</definedName>
    <definedName name="TipoDocumento" localSheetId="5">#REF!</definedName>
    <definedName name="TipoDocumento" localSheetId="6">#REF!</definedName>
    <definedName name="TipoDocumento">#REF!</definedName>
    <definedName name="_xlnm.Print_Titles" localSheetId="9">'Registro fotográfico ambiental'!$A:$L,'Registro fotográfico ambiental'!#REF!</definedName>
    <definedName name="_xlnm.Print_Titles" localSheetId="8">'Registro fotográfico OyM'!$A:$L,'Registro fotográfico OyM'!$1:$6</definedName>
    <definedName name="_xlnm.Print_Titles" localSheetId="7">'Registro fotográfico puentes'!$A:$L,'Registro fotográfico puentes'!$1:$6</definedName>
    <definedName name="_xlnm.Print_Titles" localSheetId="4">'Registro fotográfico redes'!$A:$L,'Registro fotográfico redes'!$1:$6</definedName>
    <definedName name="_xlnm.Print_Titles" localSheetId="5">'Registro fotográfico técnico'!$A:$L,'Registro fotográfico técnico'!$1:$6</definedName>
    <definedName name="_xlnm.Print_Titles" localSheetId="6">'Registro fotográfico túnel'!$A:$L,'Registro fotográfico túnel'!$1:$6</definedName>
    <definedName name="VALOR_CONSIGNADO">'[4]Consignaciones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[11]Lista!$B$17:$B$37</definedName>
    <definedName name="yipitin" localSheetId="2">[1]DATOS!#REF!</definedName>
    <definedName name="yipitin" localSheetId="9">[1]DATOS!#REF!</definedName>
    <definedName name="yipitin" localSheetId="7">[1]DATOS!#REF!</definedName>
    <definedName name="yipitin" localSheetId="5">[1]DATOS!#REF!</definedName>
    <definedName name="yipitin">[1]DATOS!#REF!</definedName>
    <definedName name="Yipo" localSheetId="2">[1]DATOS!#REF!</definedName>
    <definedName name="Yipo" localSheetId="9">[1]DATOS!#REF!</definedName>
    <definedName name="Yipo" localSheetId="7">[1]DATOS!#REF!</definedName>
    <definedName name="Yipo">[1]DATOS!#REF!</definedName>
  </definedNames>
  <calcPr calcId="18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O276" i="640" l="1"/>
  <c r="Q276" i="640" s="1"/>
  <c r="O275" i="640"/>
  <c r="Q275" i="640" s="1"/>
  <c r="Q274" i="640"/>
  <c r="O274" i="640"/>
  <c r="N269" i="640"/>
  <c r="Q268" i="640"/>
  <c r="O268" i="640"/>
  <c r="Q267" i="640"/>
  <c r="O267" i="640"/>
  <c r="Q264" i="640"/>
  <c r="O264" i="640"/>
  <c r="O263" i="640"/>
  <c r="O262" i="640"/>
  <c r="Q261" i="640"/>
  <c r="O261" i="640"/>
  <c r="Q260" i="640"/>
  <c r="O260" i="640"/>
  <c r="Q259" i="640"/>
  <c r="O259" i="640"/>
  <c r="Q258" i="640"/>
  <c r="O258" i="640"/>
  <c r="Q257" i="640"/>
  <c r="O257" i="640"/>
  <c r="Q256" i="640"/>
  <c r="O256" i="640"/>
  <c r="Q255" i="640"/>
  <c r="O255" i="640"/>
  <c r="Q254" i="640"/>
  <c r="O254" i="640"/>
  <c r="Q253" i="640"/>
  <c r="O253" i="640"/>
  <c r="Q252" i="640"/>
  <c r="O252" i="640"/>
  <c r="Q251" i="640"/>
  <c r="O251" i="640"/>
  <c r="Q250" i="640"/>
  <c r="O250" i="640"/>
  <c r="Q249" i="640"/>
  <c r="O249" i="640"/>
  <c r="G249" i="640"/>
  <c r="O248" i="640"/>
  <c r="Q248" i="640" s="1"/>
  <c r="Q247" i="640"/>
  <c r="O247" i="640"/>
  <c r="O246" i="640"/>
  <c r="Q246" i="640" s="1"/>
  <c r="Q245" i="640"/>
  <c r="O245" i="640"/>
  <c r="G245" i="640"/>
  <c r="G269" i="640" s="1"/>
  <c r="O244" i="640"/>
  <c r="Q244" i="640" s="1"/>
  <c r="Q269" i="640" s="1"/>
  <c r="S269" i="640" s="1"/>
  <c r="Q233" i="640"/>
  <c r="O233" i="640"/>
  <c r="O226" i="640"/>
  <c r="Q226" i="640" s="1"/>
  <c r="Q225" i="640"/>
  <c r="O225" i="640"/>
  <c r="O224" i="640"/>
  <c r="Q224" i="640" s="1"/>
  <c r="Q223" i="640"/>
  <c r="O223" i="640"/>
  <c r="O222" i="640"/>
  <c r="Q222" i="640" s="1"/>
  <c r="N219" i="640"/>
  <c r="O218" i="640"/>
  <c r="Q218" i="640" s="1"/>
  <c r="Q217" i="640"/>
  <c r="O217" i="640"/>
  <c r="O216" i="640"/>
  <c r="Q216" i="640" s="1"/>
  <c r="Q215" i="640"/>
  <c r="O215" i="640"/>
  <c r="O214" i="640"/>
  <c r="Q214" i="640" s="1"/>
  <c r="Q213" i="640"/>
  <c r="O213" i="640"/>
  <c r="O212" i="640"/>
  <c r="Q212" i="640" s="1"/>
  <c r="Q211" i="640"/>
  <c r="O211" i="640"/>
  <c r="O210" i="640"/>
  <c r="Q210" i="640" s="1"/>
  <c r="Q209" i="640"/>
  <c r="O209" i="640"/>
  <c r="O208" i="640"/>
  <c r="Q208" i="640" s="1"/>
  <c r="Q207" i="640"/>
  <c r="O207" i="640"/>
  <c r="O206" i="640"/>
  <c r="Q206" i="640" s="1"/>
  <c r="Q205" i="640"/>
  <c r="O205" i="640"/>
  <c r="O204" i="640"/>
  <c r="Q204" i="640" s="1"/>
  <c r="Q203" i="640"/>
  <c r="O203" i="640"/>
  <c r="O202" i="640"/>
  <c r="Q202" i="640" s="1"/>
  <c r="Q201" i="640"/>
  <c r="O201" i="640"/>
  <c r="O200" i="640"/>
  <c r="Q200" i="640" s="1"/>
  <c r="Q199" i="640"/>
  <c r="O199" i="640"/>
  <c r="O198" i="640"/>
  <c r="Q198" i="640" s="1"/>
  <c r="Q197" i="640"/>
  <c r="O197" i="640"/>
  <c r="O196" i="640"/>
  <c r="Q196" i="640" s="1"/>
  <c r="Q195" i="640"/>
  <c r="O195" i="640"/>
  <c r="O188" i="640"/>
  <c r="Q188" i="640" s="1"/>
  <c r="Q187" i="640"/>
  <c r="O187" i="640"/>
  <c r="O186" i="640"/>
  <c r="Q186" i="640" s="1"/>
  <c r="Q185" i="640"/>
  <c r="O185" i="640"/>
  <c r="N185" i="640"/>
  <c r="O184" i="640"/>
  <c r="Q184" i="640" s="1"/>
  <c r="O183" i="640"/>
  <c r="G183" i="640"/>
  <c r="Q183" i="640" s="1"/>
  <c r="Q182" i="640"/>
  <c r="O182" i="640"/>
  <c r="O181" i="640"/>
  <c r="Q181" i="640" s="1"/>
  <c r="Q180" i="640"/>
  <c r="O180" i="640"/>
  <c r="O179" i="640"/>
  <c r="Q179" i="640" s="1"/>
  <c r="Q178" i="640"/>
  <c r="O178" i="640"/>
  <c r="O177" i="640"/>
  <c r="Q177" i="640" s="1"/>
  <c r="Q176" i="640"/>
  <c r="O176" i="640"/>
  <c r="O175" i="640"/>
  <c r="Q175" i="640" s="1"/>
  <c r="Q170" i="640"/>
  <c r="O170" i="640"/>
  <c r="O169" i="640"/>
  <c r="Q169" i="640" s="1"/>
  <c r="Q168" i="640"/>
  <c r="O168" i="640"/>
  <c r="O167" i="640"/>
  <c r="Q167" i="640" s="1"/>
  <c r="Q166" i="640"/>
  <c r="O166" i="640"/>
  <c r="O165" i="640"/>
  <c r="Q165" i="640" s="1"/>
  <c r="Q164" i="640"/>
  <c r="O164" i="640"/>
  <c r="O163" i="640"/>
  <c r="Q163" i="640" s="1"/>
  <c r="Q162" i="640"/>
  <c r="O162" i="640"/>
  <c r="O154" i="640"/>
  <c r="Q154" i="640" s="1"/>
  <c r="Q153" i="640"/>
  <c r="O153" i="640"/>
  <c r="O152" i="640"/>
  <c r="Q152" i="640" s="1"/>
  <c r="Q151" i="640"/>
  <c r="O151" i="640"/>
  <c r="O150" i="640"/>
  <c r="Q150" i="640" s="1"/>
  <c r="O149" i="640"/>
  <c r="O148" i="640"/>
  <c r="Q148" i="640" s="1"/>
  <c r="Q147" i="640"/>
  <c r="O147" i="640"/>
  <c r="O146" i="640"/>
  <c r="Q146" i="640" s="1"/>
  <c r="O145" i="640"/>
  <c r="Q145" i="640" s="1"/>
  <c r="O144" i="640"/>
  <c r="Q144" i="640" s="1"/>
  <c r="O140" i="640"/>
  <c r="Q140" i="640" s="1"/>
  <c r="O139" i="640"/>
  <c r="Q139" i="640" s="1"/>
  <c r="Q138" i="640"/>
  <c r="O138" i="640"/>
  <c r="O137" i="640"/>
  <c r="Q137" i="640" s="1"/>
  <c r="Q136" i="640"/>
  <c r="O136" i="640"/>
  <c r="O135" i="640"/>
  <c r="G135" i="640"/>
  <c r="Q135" i="640" s="1"/>
  <c r="Q134" i="640"/>
  <c r="O134" i="640"/>
  <c r="O133" i="640"/>
  <c r="Q133" i="640" s="1"/>
  <c r="Q132" i="640"/>
  <c r="O132" i="640"/>
  <c r="O131" i="640"/>
  <c r="Q131" i="640" s="1"/>
  <c r="Q130" i="640"/>
  <c r="O130" i="640"/>
  <c r="O129" i="640"/>
  <c r="Q129" i="640" s="1"/>
  <c r="Q128" i="640"/>
  <c r="O128" i="640"/>
  <c r="O127" i="640"/>
  <c r="Q127" i="640" s="1"/>
  <c r="Q126" i="640"/>
  <c r="O126" i="640"/>
  <c r="O125" i="640"/>
  <c r="Q125" i="640" s="1"/>
  <c r="Q124" i="640"/>
  <c r="O124" i="640"/>
  <c r="O123" i="640"/>
  <c r="Q123" i="640" s="1"/>
  <c r="Q122" i="640"/>
  <c r="O122" i="640"/>
  <c r="O121" i="640"/>
  <c r="Q121" i="640" s="1"/>
  <c r="Q120" i="640"/>
  <c r="O120" i="640"/>
  <c r="O119" i="640"/>
  <c r="Q119" i="640" s="1"/>
  <c r="Q118" i="640"/>
  <c r="O118" i="640"/>
  <c r="G113" i="640"/>
  <c r="Q112" i="640"/>
  <c r="O112" i="640"/>
  <c r="O111" i="640"/>
  <c r="Q111" i="640" s="1"/>
  <c r="G110" i="640"/>
  <c r="O109" i="640"/>
  <c r="Q109" i="640" s="1"/>
  <c r="Q108" i="640"/>
  <c r="O108" i="640"/>
  <c r="O107" i="640"/>
  <c r="Q107" i="640" s="1"/>
  <c r="Q106" i="640"/>
  <c r="O106" i="640"/>
  <c r="O105" i="640"/>
  <c r="Q105" i="640" s="1"/>
  <c r="Q104" i="640"/>
  <c r="O104" i="640"/>
  <c r="O103" i="640"/>
  <c r="Q103" i="640" s="1"/>
  <c r="Q102" i="640"/>
  <c r="O102" i="640"/>
  <c r="O101" i="640"/>
  <c r="Q101" i="640" s="1"/>
  <c r="Q100" i="640"/>
  <c r="O100" i="640"/>
  <c r="O99" i="640"/>
  <c r="Q99" i="640" s="1"/>
  <c r="Q98" i="640"/>
  <c r="O98" i="640"/>
  <c r="O97" i="640"/>
  <c r="Q97" i="640" s="1"/>
  <c r="Q96" i="640"/>
  <c r="O96" i="640"/>
  <c r="O95" i="640"/>
  <c r="Q95" i="640" s="1"/>
  <c r="Q94" i="640"/>
  <c r="O94" i="640"/>
  <c r="O93" i="640"/>
  <c r="Q93" i="640" s="1"/>
  <c r="Q92" i="640"/>
  <c r="O92" i="640"/>
  <c r="O91" i="640"/>
  <c r="Q91" i="640" s="1"/>
  <c r="Q90" i="640"/>
  <c r="O90" i="640"/>
  <c r="O89" i="640"/>
  <c r="Q89" i="640" s="1"/>
  <c r="Q88" i="640"/>
  <c r="O88" i="640"/>
  <c r="O87" i="640"/>
  <c r="Q87" i="640" s="1"/>
  <c r="Q86" i="640"/>
  <c r="O86" i="640"/>
  <c r="O85" i="640"/>
  <c r="Q85" i="640" s="1"/>
  <c r="Q84" i="640"/>
  <c r="O84" i="640"/>
  <c r="O83" i="640"/>
  <c r="Q83" i="640" s="1"/>
  <c r="Q82" i="640"/>
  <c r="O82" i="640"/>
  <c r="O81" i="640"/>
  <c r="Q81" i="640" s="1"/>
  <c r="Q80" i="640"/>
  <c r="O80" i="640"/>
  <c r="O79" i="640"/>
  <c r="Q79" i="640" s="1"/>
  <c r="Q78" i="640"/>
  <c r="O78" i="640"/>
  <c r="O77" i="640"/>
  <c r="Q77" i="640" s="1"/>
  <c r="Q76" i="640"/>
  <c r="O76" i="640"/>
  <c r="O75" i="640"/>
  <c r="Q75" i="640" s="1"/>
  <c r="Q74" i="640"/>
  <c r="O74" i="640"/>
  <c r="O73" i="640"/>
  <c r="Q73" i="640" s="1"/>
  <c r="Q72" i="640"/>
  <c r="O72" i="640"/>
  <c r="O71" i="640"/>
  <c r="Q71" i="640" s="1"/>
  <c r="Q70" i="640"/>
  <c r="O70" i="640"/>
  <c r="O69" i="640"/>
  <c r="Q69" i="640" s="1"/>
  <c r="Q68" i="640"/>
  <c r="O68" i="640"/>
  <c r="O67" i="640"/>
  <c r="Q67" i="640" s="1"/>
  <c r="Q66" i="640"/>
  <c r="O66" i="640"/>
  <c r="O65" i="640"/>
  <c r="Q65" i="640" s="1"/>
  <c r="Q64" i="640"/>
  <c r="O64" i="640"/>
  <c r="O63" i="640"/>
  <c r="Q63" i="640" s="1"/>
  <c r="Q62" i="640"/>
  <c r="O62" i="640"/>
  <c r="O61" i="640"/>
  <c r="Q61" i="640" s="1"/>
  <c r="Q60" i="640"/>
  <c r="O60" i="640"/>
  <c r="O59" i="640"/>
  <c r="Q59" i="640" s="1"/>
  <c r="Q58" i="640"/>
  <c r="O58" i="640"/>
  <c r="O57" i="640"/>
  <c r="Q57" i="640" s="1"/>
  <c r="Q56" i="640"/>
  <c r="O56" i="640"/>
  <c r="O55" i="640"/>
  <c r="Q55" i="640" s="1"/>
  <c r="Q54" i="640"/>
  <c r="O54" i="640"/>
  <c r="O53" i="640"/>
  <c r="Q53" i="640" s="1"/>
  <c r="Q52" i="640"/>
  <c r="O52" i="640"/>
  <c r="O51" i="640"/>
  <c r="Q51" i="640" s="1"/>
  <c r="Q50" i="640"/>
  <c r="O50" i="640"/>
  <c r="O49" i="640"/>
  <c r="Q49" i="640" s="1"/>
  <c r="Q48" i="640"/>
  <c r="O48" i="640"/>
  <c r="O47" i="640"/>
  <c r="Q47" i="640" s="1"/>
  <c r="Q46" i="640"/>
  <c r="O46" i="640"/>
  <c r="O45" i="640"/>
  <c r="Q45" i="640" s="1"/>
  <c r="Q44" i="640"/>
  <c r="O44" i="640"/>
  <c r="O43" i="640"/>
  <c r="Q43" i="640" s="1"/>
  <c r="Q42" i="640"/>
  <c r="O42" i="640"/>
  <c r="O41" i="640"/>
  <c r="Q41" i="640" s="1"/>
  <c r="Q40" i="640"/>
  <c r="O40" i="640"/>
  <c r="O39" i="640"/>
  <c r="Q39" i="640" s="1"/>
  <c r="Q38" i="640"/>
  <c r="O38" i="640"/>
  <c r="O37" i="640"/>
  <c r="Q37" i="640" s="1"/>
  <c r="Q36" i="640"/>
  <c r="O36" i="640"/>
  <c r="O35" i="640"/>
  <c r="Q35" i="640" s="1"/>
  <c r="Q34" i="640"/>
  <c r="O34" i="640"/>
  <c r="O33" i="640"/>
  <c r="Q33" i="640" s="1"/>
  <c r="Q32" i="640"/>
  <c r="O32" i="640"/>
  <c r="O31" i="640"/>
  <c r="Q31" i="640" s="1"/>
  <c r="Q30" i="640"/>
  <c r="O30" i="640"/>
  <c r="O29" i="640"/>
  <c r="Q29" i="640" s="1"/>
  <c r="Q28" i="640"/>
  <c r="O28" i="640"/>
  <c r="O27" i="640"/>
  <c r="Q27" i="640" s="1"/>
  <c r="Q26" i="640"/>
  <c r="O26" i="640"/>
  <c r="O25" i="640"/>
  <c r="Q25" i="640" s="1"/>
  <c r="O24" i="640"/>
  <c r="Q24" i="640" s="1"/>
  <c r="O23" i="640"/>
  <c r="Q23" i="640" s="1"/>
  <c r="O22" i="640"/>
  <c r="Q22" i="640" s="1"/>
  <c r="O21" i="640"/>
  <c r="Q21" i="640" s="1"/>
  <c r="O20" i="640"/>
  <c r="Q20" i="640" s="1"/>
  <c r="O19" i="640"/>
  <c r="Q19" i="640" s="1"/>
  <c r="Q18" i="640"/>
  <c r="O18" i="640"/>
  <c r="O17" i="640"/>
  <c r="Q17" i="640" s="1"/>
  <c r="O16" i="640"/>
  <c r="Q16" i="640" s="1"/>
  <c r="O15" i="640"/>
  <c r="Q15" i="640" s="1"/>
  <c r="O14" i="640"/>
  <c r="Q14" i="640" s="1"/>
  <c r="N13" i="640"/>
  <c r="Q110" i="640" l="1"/>
  <c r="Q113" i="640" s="1"/>
  <c r="G77" i="646" l="1"/>
  <c r="G76" i="646"/>
  <c r="F75" i="646"/>
  <c r="E75" i="646"/>
  <c r="D75" i="646"/>
  <c r="G75" i="646" s="1"/>
  <c r="G74" i="646"/>
  <c r="G73" i="646"/>
  <c r="F72" i="646"/>
  <c r="E72" i="646"/>
  <c r="D72" i="646"/>
  <c r="G72" i="646" s="1"/>
  <c r="G71" i="646"/>
  <c r="G70" i="646"/>
  <c r="F69" i="646"/>
  <c r="E69" i="646"/>
  <c r="D69" i="646"/>
  <c r="G69" i="646" s="1"/>
  <c r="G68" i="646"/>
  <c r="G67" i="646"/>
  <c r="G66" i="646"/>
  <c r="G65" i="646"/>
  <c r="G64" i="646"/>
  <c r="G63" i="646"/>
  <c r="G62" i="646"/>
  <c r="G61" i="646"/>
  <c r="F60" i="646"/>
  <c r="E60" i="646"/>
  <c r="D60" i="646"/>
  <c r="G60" i="646" s="1"/>
  <c r="G59" i="646"/>
  <c r="G58" i="646"/>
  <c r="F57" i="646"/>
  <c r="E57" i="646"/>
  <c r="D57" i="646"/>
  <c r="G57" i="646" s="1"/>
  <c r="Q56" i="646"/>
  <c r="G56" i="646"/>
  <c r="Q55" i="646"/>
  <c r="G55" i="646"/>
  <c r="P54" i="646"/>
  <c r="O54" i="646"/>
  <c r="N54" i="646"/>
  <c r="G54" i="646"/>
  <c r="P53" i="646"/>
  <c r="Q53" i="646" s="1"/>
  <c r="G53" i="646"/>
  <c r="Q52" i="646"/>
  <c r="G52" i="646"/>
  <c r="P51" i="646"/>
  <c r="O51" i="646"/>
  <c r="N51" i="646"/>
  <c r="M51" i="646"/>
  <c r="Q51" i="646" s="1"/>
  <c r="G51" i="646"/>
  <c r="Q50" i="646"/>
  <c r="G50" i="646"/>
  <c r="Q49" i="646"/>
  <c r="G49" i="646"/>
  <c r="P48" i="646"/>
  <c r="O48" i="646"/>
  <c r="N48" i="646"/>
  <c r="M48" i="646"/>
  <c r="Q48" i="646" s="1"/>
  <c r="F48" i="646"/>
  <c r="E48" i="646"/>
  <c r="D48" i="646"/>
  <c r="G48" i="646" s="1"/>
  <c r="Q47" i="646"/>
  <c r="G47" i="646"/>
  <c r="Q46" i="646"/>
  <c r="G46" i="646"/>
  <c r="O45" i="646"/>
  <c r="N45" i="646"/>
  <c r="Q45" i="646" s="1"/>
  <c r="M45" i="646"/>
  <c r="F45" i="646"/>
  <c r="E45" i="646"/>
  <c r="G45" i="646" s="1"/>
  <c r="D45" i="646"/>
  <c r="Q44" i="646"/>
  <c r="G44" i="646"/>
  <c r="Q43" i="646"/>
  <c r="O42" i="646"/>
  <c r="N42" i="646"/>
  <c r="M42" i="646"/>
  <c r="Q42" i="646" s="1"/>
  <c r="F42" i="646"/>
  <c r="E42" i="646"/>
  <c r="D42" i="646"/>
  <c r="G42" i="646" s="1"/>
  <c r="Q41" i="646"/>
  <c r="G41" i="646"/>
  <c r="Q40" i="646"/>
  <c r="G40" i="646"/>
  <c r="O39" i="646"/>
  <c r="N39" i="646"/>
  <c r="M39" i="646"/>
  <c r="Q39" i="646" s="1"/>
  <c r="F39" i="646"/>
  <c r="E39" i="646"/>
  <c r="D39" i="646"/>
  <c r="G39" i="646" s="1"/>
  <c r="Q38" i="646"/>
  <c r="G38" i="646"/>
  <c r="Q37" i="646"/>
  <c r="G37" i="646"/>
  <c r="O36" i="646"/>
  <c r="N36" i="646"/>
  <c r="M36" i="646"/>
  <c r="Q36" i="646" s="1"/>
  <c r="F36" i="646"/>
  <c r="E36" i="646"/>
  <c r="D36" i="646"/>
  <c r="G36" i="646" s="1"/>
  <c r="O35" i="646"/>
  <c r="Q35" i="646" s="1"/>
  <c r="G35" i="646"/>
  <c r="Q34" i="646"/>
  <c r="O34" i="646"/>
  <c r="G34" i="646"/>
  <c r="P33" i="646"/>
  <c r="O33" i="646"/>
  <c r="N33" i="646"/>
  <c r="M33" i="646"/>
  <c r="Q33" i="646" s="1"/>
  <c r="G33" i="646"/>
  <c r="F33" i="646"/>
  <c r="E33" i="646"/>
  <c r="D33" i="646"/>
  <c r="Q32" i="646"/>
  <c r="O32" i="646"/>
  <c r="N32" i="646"/>
  <c r="M32" i="646"/>
  <c r="G32" i="646"/>
  <c r="O31" i="646"/>
  <c r="N31" i="646"/>
  <c r="Q31" i="646" s="1"/>
  <c r="G31" i="646"/>
  <c r="M30" i="646"/>
  <c r="F30" i="646"/>
  <c r="E30" i="646"/>
  <c r="D30" i="646"/>
  <c r="G30" i="646" s="1"/>
  <c r="Q29" i="646"/>
  <c r="G29" i="646"/>
  <c r="Q28" i="646"/>
  <c r="G28" i="646"/>
  <c r="M27" i="646"/>
  <c r="F27" i="646"/>
  <c r="E27" i="646"/>
  <c r="D27" i="646"/>
  <c r="G27" i="646" s="1"/>
  <c r="Q26" i="646"/>
  <c r="G26" i="646"/>
  <c r="Q25" i="646"/>
  <c r="G25" i="646"/>
  <c r="P24" i="646"/>
  <c r="P30" i="646" s="1"/>
  <c r="O24" i="646"/>
  <c r="O30" i="646" s="1"/>
  <c r="N24" i="646"/>
  <c r="N30" i="646" s="1"/>
  <c r="M24" i="646"/>
  <c r="Q24" i="646" s="1"/>
  <c r="F24" i="646"/>
  <c r="E24" i="646"/>
  <c r="G24" i="646" s="1"/>
  <c r="D24" i="646"/>
  <c r="O23" i="646"/>
  <c r="M23" i="646"/>
  <c r="G23" i="646"/>
  <c r="O22" i="646"/>
  <c r="G22" i="646"/>
  <c r="P21" i="646"/>
  <c r="P27" i="646" s="1"/>
  <c r="O21" i="646"/>
  <c r="O27" i="646" s="1"/>
  <c r="N21" i="646"/>
  <c r="N27" i="646" s="1"/>
  <c r="M21" i="646"/>
  <c r="Q21" i="646" s="1"/>
  <c r="G21" i="646"/>
  <c r="F21" i="646"/>
  <c r="E21" i="646"/>
  <c r="D21" i="646"/>
  <c r="Q20" i="646"/>
  <c r="G20" i="646"/>
  <c r="Q19" i="646"/>
  <c r="G19" i="646"/>
  <c r="P18" i="646"/>
  <c r="O18" i="646"/>
  <c r="N18" i="646"/>
  <c r="M18" i="646"/>
  <c r="Q18" i="646" s="1"/>
  <c r="F18" i="646"/>
  <c r="E18" i="646"/>
  <c r="D18" i="646"/>
  <c r="G18" i="646" s="1"/>
  <c r="Q17" i="646"/>
  <c r="G17" i="646"/>
  <c r="Q16" i="646"/>
  <c r="G16" i="646"/>
  <c r="P15" i="646"/>
  <c r="O15" i="646"/>
  <c r="N15" i="646"/>
  <c r="M15" i="646"/>
  <c r="Q15" i="646" s="1"/>
  <c r="F15" i="646"/>
  <c r="E15" i="646"/>
  <c r="G15" i="646" s="1"/>
  <c r="D15" i="646"/>
  <c r="P14" i="646"/>
  <c r="P23" i="646" s="1"/>
  <c r="N14" i="646"/>
  <c r="Q14" i="646" s="1"/>
  <c r="M14" i="646"/>
  <c r="E14" i="646"/>
  <c r="D14" i="646"/>
  <c r="G14" i="646" s="1"/>
  <c r="P13" i="646"/>
  <c r="P22" i="646" s="1"/>
  <c r="N13" i="646"/>
  <c r="N22" i="646" s="1"/>
  <c r="Q22" i="646" s="1"/>
  <c r="M13" i="646"/>
  <c r="Q13" i="646" s="1"/>
  <c r="E13" i="646"/>
  <c r="D13" i="646"/>
  <c r="G13" i="646" s="1"/>
  <c r="Q12" i="646"/>
  <c r="G12" i="646"/>
  <c r="N23" i="646" l="1"/>
  <c r="Q23" i="646" s="1"/>
  <c r="Q27" i="646"/>
  <c r="Q30" i="646"/>
  <c r="M54" i="646"/>
  <c r="Q54" i="646" s="1"/>
  <c r="F306" i="316" l="1"/>
  <c r="E160" i="316" l="1"/>
  <c r="F226" i="316"/>
  <c r="E285" i="316"/>
  <c r="G152" i="316" l="1"/>
  <c r="G147" i="316" l="1"/>
  <c r="J322" i="316" l="1"/>
  <c r="E309" i="316" l="1"/>
  <c r="C309" i="316"/>
  <c r="J306" i="316"/>
  <c r="D288" i="316"/>
  <c r="B288" i="316"/>
  <c r="I285" i="316"/>
  <c r="J270" i="316"/>
  <c r="E229" i="316"/>
  <c r="C229" i="316"/>
  <c r="D163" i="316"/>
  <c r="B163" i="316"/>
  <c r="K154" i="316"/>
  <c r="E154" i="316"/>
  <c r="K152" i="316"/>
  <c r="G309" i="316" s="1"/>
  <c r="H152" i="316"/>
  <c r="K151" i="316"/>
  <c r="H151" i="316"/>
  <c r="G151" i="316"/>
  <c r="K150" i="316"/>
  <c r="F288" i="316" s="1"/>
  <c r="H150" i="316"/>
  <c r="K149" i="316"/>
  <c r="G273" i="316" s="1"/>
  <c r="H273" i="316" s="1"/>
  <c r="H149" i="316"/>
  <c r="G149" i="316"/>
  <c r="K148" i="316"/>
  <c r="G229" i="316" s="1"/>
  <c r="H148" i="316"/>
  <c r="K147" i="316"/>
  <c r="F163" i="316" s="1"/>
  <c r="H147" i="316"/>
  <c r="J226" i="316" l="1"/>
  <c r="G148" i="316"/>
  <c r="H154" i="316"/>
  <c r="G150" i="316"/>
  <c r="I160" i="316"/>
  <c r="G154" i="316"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Epsilon4g02</author>
    <author>Reinel</author>
  </authors>
  <commentList>
    <comment ref="I146" authorId="0" shapeId="0" xr:uid="{00000000-0006-0000-0000-000001000000}">
      <text>
        <r>
          <rPr>
            <b/>
            <sz val="9"/>
            <color indexed="81"/>
            <rFont val="Tahoma"/>
            <family val="2"/>
          </rPr>
          <t>Previsto, de acuerdo al Plan de Obras</t>
        </r>
      </text>
    </comment>
    <comment ref="J146" authorId="0" shapeId="0" xr:uid="{00000000-0006-0000-0000-000002000000}">
      <text>
        <r>
          <rPr>
            <b/>
            <sz val="9"/>
            <color indexed="81"/>
            <rFont val="Tahoma"/>
            <family val="2"/>
          </rPr>
          <t>Previsto, de acuerdo al Plan de Obras</t>
        </r>
      </text>
    </comment>
    <comment ref="G288" authorId="1" shapeId="0" xr:uid="{00000000-0006-0000-0000-000003000000}">
      <text>
        <r>
          <rPr>
            <b/>
            <sz val="12"/>
            <color indexed="81"/>
            <rFont val="Tahoma"/>
            <family val="2"/>
          </rPr>
          <t>Reinel:</t>
        </r>
        <r>
          <rPr>
            <sz val="12"/>
            <color indexed="81"/>
            <rFont val="Tahoma"/>
            <family val="2"/>
          </rPr>
          <t xml:space="preserve">
Incluye el túnel.</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Usuario</author>
  </authors>
  <commentList>
    <comment ref="B45" authorId="0" shapeId="0" xr:uid="{00000000-0006-0000-0100-000001000000}">
      <text>
        <r>
          <rPr>
            <b/>
            <sz val="9"/>
            <color indexed="81"/>
            <rFont val="Tahoma"/>
            <family val="2"/>
          </rPr>
          <t>Usuario:</t>
        </r>
        <r>
          <rPr>
            <sz val="9"/>
            <color indexed="81"/>
            <rFont val="Tahoma"/>
            <family val="2"/>
          </rPr>
          <t xml:space="preserve">
No todos los avaluos llevan Oferta de compra, esta depende de si es propiedad o posesion</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Jorge Tamayo</author>
  </authors>
  <commentList>
    <comment ref="N218" authorId="0" shapeId="0" xr:uid="{06F84AB2-8ABB-4731-AF5A-3C528B0A3133}">
      <text>
        <r>
          <rPr>
            <b/>
            <sz val="9"/>
            <color indexed="81"/>
            <rFont val="Tahoma"/>
            <family val="2"/>
          </rPr>
          <t>Jorge Tamayo:</t>
        </r>
        <r>
          <rPr>
            <sz val="9"/>
            <color indexed="81"/>
            <rFont val="Tahoma"/>
            <family val="2"/>
          </rPr>
          <t xml:space="preserve">
Aporte de mayo/2019
</t>
        </r>
      </text>
    </comment>
    <comment ref="N219" authorId="0" shapeId="0" xr:uid="{43C3E09A-13C0-40FC-823A-D6C4F0CD0299}">
      <text>
        <r>
          <rPr>
            <b/>
            <sz val="9"/>
            <color indexed="81"/>
            <rFont val="Tahoma"/>
            <family val="2"/>
          </rPr>
          <t>Jorge Tamayo:</t>
        </r>
        <r>
          <rPr>
            <sz val="9"/>
            <color indexed="81"/>
            <rFont val="Tahoma"/>
            <family val="2"/>
          </rPr>
          <t xml:space="preserve">
Aporte de junio/2019</t>
        </r>
      </text>
    </comment>
  </commentList>
</comments>
</file>

<file path=xl/sharedStrings.xml><?xml version="1.0" encoding="utf-8"?>
<sst xmlns="http://schemas.openxmlformats.org/spreadsheetml/2006/main" count="2751" uniqueCount="1311">
  <si>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</si>
  <si>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</si>
  <si>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</si>
  <si>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</si>
  <si>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</si>
  <si>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</si>
  <si>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</si>
  <si>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</si>
  <si>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</si>
  <si>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</si>
  <si>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</si>
  <si>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</si>
  <si>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</si>
  <si>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</si>
  <si>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</si>
  <si>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</si>
  <si>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</si>
  <si>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</si>
  <si>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</si>
  <si>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</si>
  <si>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</si>
  <si>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</si>
  <si>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</si>
  <si>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</si>
  <si>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</si>
  <si>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</si>
  <si>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</si>
  <si>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</si>
  <si>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NOTA:  Según el Numeral 6.2 de la Parte General del Contrato, las observaciones de la Interventoría no se entienden como aprobación o desaprobación y no sirven de excusa para el no cumplimento de los resultados requeridos en las especificaciones técnicas o para el no cumplimiento de cualquier otra de sus obligaciones bajo el Contrato.</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</si>
  <si>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</si>
  <si>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</si>
  <si>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</si>
  <si>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</si>
  <si>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</si>
  <si>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</si>
  <si>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</si>
  <si>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</si>
  <si>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</si>
  <si>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</si>
  <si>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</si>
  <si>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</si>
  <si>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</si>
  <si>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</si>
  <si>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</si>
  <si>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</si>
  <si>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</si>
  <si>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</si>
  <si>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</si>
  <si>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</si>
  <si>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</si>
  <si>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</si>
  <si>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</si>
  <si>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</si>
  <si>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</si>
  <si>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</si>
  <si>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</si>
  <si>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</si>
  <si>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</si>
  <si>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</si>
  <si>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</si>
  <si>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</si>
  <si>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</si>
  <si>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</si>
  <si>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</si>
  <si>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</si>
  <si>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</si>
  <si>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</si>
  <si>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</si>
  <si>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</si>
  <si>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</si>
  <si>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</si>
  <si>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</si>
  <si>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Unidad Funcional 4.1</t>
  </si>
  <si>
    <t>Unidad Funcional 4.2</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</si>
  <si>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</si>
  <si>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</si>
  <si>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</si>
  <si>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</si>
  <si>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</si>
  <si>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</si>
  <si>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</si>
  <si>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</si>
  <si>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</si>
  <si>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</si>
  <si>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</si>
  <si>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</si>
  <si>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</si>
  <si>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</si>
  <si>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Unidad Funcional 2</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</si>
  <si>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</si>
  <si>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</si>
  <si>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</si>
  <si>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</si>
  <si>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</si>
  <si>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</si>
  <si>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</si>
  <si>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</si>
  <si>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</si>
  <si>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</si>
  <si>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</si>
  <si>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</si>
  <si>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</si>
  <si>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</si>
  <si>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</si>
  <si>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</si>
  <si>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</si>
  <si>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</si>
  <si>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</si>
  <si>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</si>
  <si>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</si>
  <si>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</si>
  <si>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</si>
  <si>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</si>
  <si>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</si>
  <si>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</si>
  <si>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Ministerio de Medio Ambiente autorizó con Resolución 2115 del 30-10-17</t>
  </si>
  <si>
    <t>Corpourabá otorgó ampliación de caudal Q. Los Perros. con Resolución 200-03-20-01-1310-2016 del 12-10-17</t>
  </si>
  <si>
    <t>Corantioquia otorgó permiso con Resolución 040-RES1706-3088 el 22-06-17 y notificada el 29-06-17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</si>
  <si>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</si>
  <si>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</si>
  <si>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</si>
  <si>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</si>
  <si>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t>10. CONTROL TÉCNICO DE PUENTES</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</si>
  <si>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</si>
  <si>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</si>
  <si>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</si>
  <si>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</si>
  <si>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</si>
  <si>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</si>
  <si>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</si>
  <si>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</si>
  <si>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Se autorizó con Resolución Corantioquia 040-RES1705-2420 del 11-05-17 para la Resolución 00606 del 25-05-18.</t>
  </si>
  <si>
    <t xml:space="preserve">Se autorizó mediante Resolución 0692 del 04-04-17 para el primer proceso de Licenciamiento.
</t>
  </si>
  <si>
    <t xml:space="preserve">CONSTRUCCIÖN </t>
  </si>
  <si>
    <t>Tramos</t>
  </si>
  <si>
    <t xml:space="preserve">REHABILITACIÓN UF2.2, REHABILITACIÓN UF4.2 Y MEJORAMIENTO UF 1 Y UF2.1 </t>
  </si>
  <si>
    <t>Tramo</t>
  </si>
  <si>
    <t xml:space="preserve">El día 11-09-17 se recibe notificación de la resolución 160HX-RES1709-4795 del 07-09-17 mediante la cual autoriza el permiso. Oficio D-1672-2017-1 radicado 09-10-17 mediante el cual se da cumplimiento a los artículos 3 y 5  de la resolución que otorga. Oficio D-1918-2017-1  del 10-11-17 Mediante el cual se radica el PUEAA. </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</si>
  <si>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</si>
  <si>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</si>
  <si>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</si>
  <si>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</si>
  <si>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</si>
  <si>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</si>
  <si>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</si>
  <si>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</si>
  <si>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</si>
  <si>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</si>
  <si>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Fecha Consignacion</t>
  </si>
  <si>
    <t>Aporte establecido contractual</t>
  </si>
  <si>
    <t xml:space="preserve">               IPC</t>
  </si>
  <si>
    <t>MES DE IPC</t>
  </si>
  <si>
    <t>Aportes efectuados en pesos del mes de referencia</t>
  </si>
  <si>
    <t>Giro 1</t>
  </si>
  <si>
    <t>Proyecto</t>
  </si>
  <si>
    <t>Dinerario</t>
  </si>
  <si>
    <t>Fecha de Constitución del Patrimonio Autónomo</t>
  </si>
  <si>
    <t>Giro 2</t>
  </si>
  <si>
    <t xml:space="preserve">180 dias  desde la fecha de inicio </t>
  </si>
  <si>
    <t>Giro 3</t>
  </si>
  <si>
    <t xml:space="preserve">360 dias  desde la fecha de inicio </t>
  </si>
  <si>
    <t>Giro 4</t>
  </si>
  <si>
    <t xml:space="preserve">720 dias  desde la fecha de inicio </t>
  </si>
  <si>
    <t>Giro 5</t>
  </si>
  <si>
    <t xml:space="preserve">1080 dias  desde la fecha de inicio </t>
  </si>
  <si>
    <t>Giro 6</t>
  </si>
  <si>
    <t xml:space="preserve">1440 dias desde la fecha de inicio </t>
  </si>
  <si>
    <t>Giro 7</t>
  </si>
  <si>
    <t xml:space="preserve">1800 dias  desde la fecha de inicio </t>
  </si>
  <si>
    <t>Giro 8</t>
  </si>
  <si>
    <t xml:space="preserve">2160 dias  desde la fecha de inicio  </t>
  </si>
  <si>
    <t>octubre-01-2015</t>
  </si>
  <si>
    <t>sept-2015</t>
  </si>
  <si>
    <t>octubre-02-2015</t>
  </si>
  <si>
    <t>octubre-15-2015</t>
  </si>
  <si>
    <t>octubre-28-2015</t>
  </si>
  <si>
    <t>noviembre-03-2015</t>
  </si>
  <si>
    <t>octubre-2015</t>
  </si>
  <si>
    <t>Diciembre-14-2015</t>
  </si>
  <si>
    <t>noviembre-2015</t>
  </si>
  <si>
    <t>Diciembre-15-2015</t>
  </si>
  <si>
    <t>Diciembre-16-2015</t>
  </si>
  <si>
    <t>Diciembre-23-2015</t>
  </si>
  <si>
    <t>enero-13-2016</t>
  </si>
  <si>
    <t>diciembre-2015</t>
  </si>
  <si>
    <t>enero-15-2016</t>
  </si>
  <si>
    <t>febrero-09-2016</t>
  </si>
  <si>
    <t>enero-2016</t>
  </si>
  <si>
    <t>febrero-15-2016</t>
  </si>
  <si>
    <t>febrero-16-2016</t>
  </si>
  <si>
    <t>marzo-01-2016</t>
  </si>
  <si>
    <t>febrero-2016</t>
  </si>
  <si>
    <t>marzo-14-2016</t>
  </si>
  <si>
    <t>marzo-15-2016</t>
  </si>
  <si>
    <t>marzo-30-2016</t>
  </si>
  <si>
    <t>abril-12-2016</t>
  </si>
  <si>
    <t>marzo-2016</t>
  </si>
  <si>
    <t>abril-15-2016</t>
  </si>
  <si>
    <t>abril-20-2016</t>
  </si>
  <si>
    <t>abril-29-2016</t>
  </si>
  <si>
    <t>mayo-13-2016</t>
  </si>
  <si>
    <t>abril-2016</t>
  </si>
  <si>
    <t>mayo-20-2016</t>
  </si>
  <si>
    <t>15 de Junio de 2016</t>
  </si>
  <si>
    <t>mayo-2016</t>
  </si>
  <si>
    <t>24 de Junio de 2016</t>
  </si>
  <si>
    <t>julio-14-2016</t>
  </si>
  <si>
    <t>junio-2016</t>
  </si>
  <si>
    <t>julio-25-2016</t>
  </si>
  <si>
    <t>julio-26-2016</t>
  </si>
  <si>
    <t>julio-2016</t>
  </si>
  <si>
    <t>agosto-2016</t>
  </si>
  <si>
    <t>septiembre-2016</t>
  </si>
  <si>
    <t>18-0ctubre-2016</t>
  </si>
  <si>
    <t>21-octubre-de 2016</t>
  </si>
  <si>
    <t>31-octubre-de 2016</t>
  </si>
  <si>
    <t>15-noviembre-de 2016</t>
  </si>
  <si>
    <t>octubre-2016</t>
  </si>
  <si>
    <t>17-noviembre-de 2016</t>
  </si>
  <si>
    <t>30-noviembre-de 2016</t>
  </si>
  <si>
    <t>diciembre-2016</t>
  </si>
  <si>
    <t>febrero-01-2017</t>
  </si>
  <si>
    <t>enero-2017</t>
  </si>
  <si>
    <t>marzo-2017</t>
  </si>
  <si>
    <t>Abril-24-2017</t>
  </si>
  <si>
    <t>Abril-26-2017</t>
  </si>
  <si>
    <t>Mayo-03-2017</t>
  </si>
  <si>
    <t>abril-2017</t>
  </si>
  <si>
    <t>Mayo-04-2017</t>
  </si>
  <si>
    <t>Mayo-05-2017</t>
  </si>
  <si>
    <t>Mayo-09-2017</t>
  </si>
  <si>
    <t>Mayo-12-2017</t>
  </si>
  <si>
    <t>Mayo-16-2017</t>
  </si>
  <si>
    <t>Mayo-18-2017</t>
  </si>
  <si>
    <t>OCTUBRE-02-2017</t>
  </si>
  <si>
    <t>Septiembre 2017</t>
  </si>
  <si>
    <t>OCTUBRE-31-2017</t>
  </si>
  <si>
    <t>Septiembre -2017</t>
  </si>
  <si>
    <t>Abril-2018</t>
  </si>
  <si>
    <t>TOTAL APORTES DINERARIOS</t>
  </si>
  <si>
    <t>Especie</t>
  </si>
  <si>
    <t>Septiembre-2015</t>
  </si>
  <si>
    <t>Predios</t>
  </si>
  <si>
    <t>incumplido</t>
  </si>
  <si>
    <t xml:space="preserve">30 dias desde la fecha de inicio </t>
  </si>
  <si>
    <t xml:space="preserve">60 dias desde la fecha de inicio </t>
  </si>
  <si>
    <t xml:space="preserve">120 dias desde la fecha de inicio </t>
  </si>
  <si>
    <t>Cumplió</t>
  </si>
  <si>
    <t xml:space="preserve">150 dias desde la fecha de inicio </t>
  </si>
  <si>
    <t xml:space="preserve">180 dias desde la fecha de inicio </t>
  </si>
  <si>
    <t>210 dias desde la fecha de inicio</t>
  </si>
  <si>
    <t>Giro 9</t>
  </si>
  <si>
    <t xml:space="preserve">240 dias desde la fecha de inicio </t>
  </si>
  <si>
    <t>Giro 10</t>
  </si>
  <si>
    <t xml:space="preserve">270 dias desde la fecha de inicio </t>
  </si>
  <si>
    <t>Giro 11</t>
  </si>
  <si>
    <t xml:space="preserve">300 dias desde la fecha de inicio </t>
  </si>
  <si>
    <t>Giro 12</t>
  </si>
  <si>
    <t xml:space="preserve">330 dias desde la fecha de inicio </t>
  </si>
  <si>
    <t>Giro 13</t>
  </si>
  <si>
    <t xml:space="preserve">360 dias desde la fecha de inicio </t>
  </si>
  <si>
    <t>Giro 14</t>
  </si>
  <si>
    <t xml:space="preserve">630 dias desde la fecha de inicio </t>
  </si>
  <si>
    <t>mayo-2017</t>
  </si>
  <si>
    <t>Giro 15</t>
  </si>
  <si>
    <t xml:space="preserve">660 dias desde la fecha de inicio </t>
  </si>
  <si>
    <t>junio-2017</t>
  </si>
  <si>
    <t>Giro 16</t>
  </si>
  <si>
    <t xml:space="preserve">690 dias desde la fecha de inicio </t>
  </si>
  <si>
    <t>6 de septiembre-2017</t>
  </si>
  <si>
    <t>AGOSTO-2017</t>
  </si>
  <si>
    <t>Giro 17</t>
  </si>
  <si>
    <t xml:space="preserve">720 dias desde la fecha de inicio </t>
  </si>
  <si>
    <t>9 de octubre-2017</t>
  </si>
  <si>
    <t>septiembre-2017</t>
  </si>
  <si>
    <t>Giro 18</t>
  </si>
  <si>
    <t xml:space="preserve">750 dias desde la fecha de inicio </t>
  </si>
  <si>
    <t>31 de octubre-2017</t>
  </si>
  <si>
    <t>Subcuenta Interventoría y Supervisión</t>
  </si>
  <si>
    <t>octubre-02-2016</t>
  </si>
  <si>
    <t>enero-26-2016</t>
  </si>
  <si>
    <t>6 meses desde la Fecha de Inicio</t>
  </si>
  <si>
    <t>abril-14-2016</t>
  </si>
  <si>
    <t>12 meses desde la Fecha de Inicio</t>
  </si>
  <si>
    <t>octubre-07-2016</t>
  </si>
  <si>
    <t>18 meses desde la Fecha de Inicio</t>
  </si>
  <si>
    <t>mayo-30-2017</t>
  </si>
  <si>
    <t>Abril-2017</t>
  </si>
  <si>
    <t>intereses</t>
  </si>
  <si>
    <t>julio-07-2017</t>
  </si>
  <si>
    <t>24 meses desde la Fecha de Inicio</t>
  </si>
  <si>
    <t>Octubre-09-2017</t>
  </si>
  <si>
    <t>30 meses desde la Fecha de Inicio</t>
  </si>
  <si>
    <t>abril-19-2018</t>
  </si>
  <si>
    <t>abril-2018</t>
  </si>
  <si>
    <t>36 meses desde la Fecha de Inicio</t>
  </si>
  <si>
    <t>42 meses desde la Fecha de Inicio</t>
  </si>
  <si>
    <t>48 meses desde la Fecha de Inicio</t>
  </si>
  <si>
    <t>54 meses desde la Fecha de Inicio</t>
  </si>
  <si>
    <t>60 meses desde la Fecha de Inicio</t>
  </si>
  <si>
    <t>66 meses desde la Fecha de Inicio</t>
  </si>
  <si>
    <t>Dentro de los cinco (5) dias siguientes del inicio de cada año corrido contado a partir del inicio de la Etapa de Operación y Mantenimiento</t>
  </si>
  <si>
    <t>Soporte Contractual</t>
  </si>
  <si>
    <t>Dentro de los primeros  treinta (30) días de cada año calendario contados a partir de la constitución del Patrimonio Autonomo</t>
  </si>
  <si>
    <t>enero-29-2016</t>
  </si>
  <si>
    <t>enero-30-2017</t>
  </si>
  <si>
    <t>Cuentas MASC</t>
  </si>
  <si>
    <t>Dentro de los primeros treinta (30) Días de cada año calendario de ejecución del Contrato, contados a apartir de la constitución del Patrimonio Autónomo</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</si>
  <si>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</si>
  <si>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Enero-05-2016</t>
  </si>
  <si>
    <t>Julio-05-0216</t>
  </si>
  <si>
    <t>Aporte Enero 6-2017</t>
  </si>
  <si>
    <t>Enero-06-2017</t>
  </si>
  <si>
    <t>Aporte Enero 30-2017</t>
  </si>
  <si>
    <t>Aporte Julio 05-2017</t>
  </si>
  <si>
    <t>Junio-27-0217</t>
  </si>
  <si>
    <t>Mayo-2017</t>
  </si>
  <si>
    <t>Aporte Enero  06-2018</t>
  </si>
  <si>
    <t>Enero-16-2018</t>
  </si>
  <si>
    <t>diciembre de 2017</t>
  </si>
  <si>
    <t>incumplio por fecha</t>
  </si>
  <si>
    <t>Aporte Enero 30-2018</t>
  </si>
  <si>
    <t>cumplido</t>
  </si>
  <si>
    <t>Cuentas COMPENSACIONES AMBIENTALES</t>
  </si>
  <si>
    <t>Aporte julio 15-2017</t>
  </si>
  <si>
    <t>Junio-27-2017</t>
  </si>
  <si>
    <t>Aporte Agosto 15-2017</t>
  </si>
  <si>
    <t>Julio-26-2017</t>
  </si>
  <si>
    <t>Aporte  sept 15-2017</t>
  </si>
  <si>
    <t>Septiembre-06-2017</t>
  </si>
  <si>
    <t>Agosto-2017</t>
  </si>
  <si>
    <t>Aporte  oct 15-2017</t>
  </si>
  <si>
    <t>Septiembre-2017</t>
  </si>
  <si>
    <t>Aporte  Nov 15-2017</t>
  </si>
  <si>
    <t>Nov-14-2017</t>
  </si>
  <si>
    <t>octubre-2017</t>
  </si>
  <si>
    <t>Aporte  Dic 15-2017</t>
  </si>
  <si>
    <t>Diciembre-15-2017</t>
  </si>
  <si>
    <t>Noviembre-2017</t>
  </si>
  <si>
    <t>Aporte  Ene 16-2018</t>
  </si>
  <si>
    <t>diciembre-2017</t>
  </si>
  <si>
    <t>Aporte  feb 16-2018</t>
  </si>
  <si>
    <t>febrero-19-2018</t>
  </si>
  <si>
    <t>Enero-2018</t>
  </si>
  <si>
    <t>aporte de mar -12-2018</t>
  </si>
  <si>
    <t>marzo -12-2018</t>
  </si>
  <si>
    <t>febrero-2018</t>
  </si>
  <si>
    <t>aporte de abr -19-2018</t>
  </si>
  <si>
    <t>abril -19-2018</t>
  </si>
  <si>
    <t>marzo-2018</t>
  </si>
  <si>
    <t>Cuentas REDES</t>
  </si>
  <si>
    <t>Aporte julio 06-2017</t>
  </si>
  <si>
    <t>SUBCUENTA PREDIOS II</t>
  </si>
  <si>
    <t>Predios OTROS SI N.3</t>
  </si>
  <si>
    <t>780 Dias desde la fecha de inicio</t>
  </si>
  <si>
    <t>03/12/2017 y 11 de dic-2017</t>
  </si>
  <si>
    <t>incumplido por fecha</t>
  </si>
  <si>
    <t>810 Dias desde la fecha de inicio</t>
  </si>
  <si>
    <t>9 y 10 de enero de 2018</t>
  </si>
  <si>
    <t>840 Dias desde la fecha de inicio</t>
  </si>
  <si>
    <t>enero-2018</t>
  </si>
  <si>
    <t>870 Dias desde la fecha de inicio</t>
  </si>
  <si>
    <t>feb-2018</t>
  </si>
  <si>
    <t>900 Dias desde la fecha de inicio</t>
  </si>
  <si>
    <t>930 Dias desde la fecha de inicio</t>
  </si>
  <si>
    <t>960 Dias desde la fecha de inicio</t>
  </si>
  <si>
    <t>990 Dias desde la fecha de inicio</t>
  </si>
  <si>
    <t>1020 Dias desde la fecha de inicio</t>
  </si>
  <si>
    <t>1050 Dias desde la fecha de inicio</t>
  </si>
  <si>
    <t>1080 Dias desde la fecha de inicio</t>
  </si>
  <si>
    <t>1110 Dias desde la fecha de inicio</t>
  </si>
  <si>
    <t>1140 Dias desde la fecha de inicio</t>
  </si>
  <si>
    <t>1170 Dias desde la fecha de inicio</t>
  </si>
  <si>
    <t>1200 Dias desde la fecha de inicio</t>
  </si>
  <si>
    <t>1230 Dias desde la fecha de inicio</t>
  </si>
  <si>
    <t>1260 Dias desde la fecha de inicio</t>
  </si>
  <si>
    <t>1290 Dias desde la fecha de inicio</t>
  </si>
  <si>
    <t>Giro 19</t>
  </si>
  <si>
    <t>1320 Dias desde la fecha de inicio</t>
  </si>
  <si>
    <t>Giro 20</t>
  </si>
  <si>
    <t>1350 Dias desde la fecha de inicio</t>
  </si>
  <si>
    <t>Giro 21</t>
  </si>
  <si>
    <t>1380 Dias desde la fecha de inicio</t>
  </si>
  <si>
    <t>Giro 22</t>
  </si>
  <si>
    <t>1410 Dias desde la fecha de inicio</t>
  </si>
  <si>
    <t>Giro 23</t>
  </si>
  <si>
    <t>1440 Dias desde la fecha de inicio</t>
  </si>
  <si>
    <t>UNIDAD FUNCIONAL 2.1</t>
  </si>
  <si>
    <t>UNIDAD FUNCIONAL 1</t>
  </si>
  <si>
    <t>UNIDAD FUNCIONAL 3</t>
  </si>
  <si>
    <t>REGISTRO FOTOGRÁFICO</t>
  </si>
  <si>
    <t>CONCESIÓN AUTOPISTA AL MAR 1</t>
  </si>
  <si>
    <t>CONCESION AUTOPISTA AL MAR 1</t>
  </si>
  <si>
    <t>CONSORCIO EPSILON 4G</t>
  </si>
  <si>
    <t>Control semanal de Avance Predial</t>
  </si>
  <si>
    <t>ELABORÓ</t>
  </si>
  <si>
    <t>FECHA DE APROBACIÓN</t>
  </si>
  <si>
    <t>NGB</t>
  </si>
  <si>
    <t>RCM</t>
  </si>
  <si>
    <t>EAUP</t>
  </si>
  <si>
    <t>P-CEC-012</t>
  </si>
  <si>
    <t>PS-CEC-01</t>
  </si>
  <si>
    <t xml:space="preserve">SEGUIMIENTO AVANCE PREDIAL </t>
  </si>
  <si>
    <t xml:space="preserve">SEGUIMIENTO AVANCE SOCIO-PREDIAL </t>
  </si>
  <si>
    <t>Descripcion</t>
  </si>
  <si>
    <t>UF 1</t>
  </si>
  <si>
    <t>UF 2</t>
  </si>
  <si>
    <t>UF 3</t>
  </si>
  <si>
    <t>Total</t>
  </si>
  <si>
    <t>Inventario Total</t>
  </si>
  <si>
    <t>Olympus</t>
  </si>
  <si>
    <t>Expedientes recibidos en Interventoria</t>
  </si>
  <si>
    <t>Expedientes recibidos en Interventoría</t>
  </si>
  <si>
    <t>40%</t>
  </si>
  <si>
    <t>Expedientes Pendientes por Presentar</t>
  </si>
  <si>
    <t>Aprobados</t>
  </si>
  <si>
    <t>Ficha Social Revisada por Interventoría</t>
  </si>
  <si>
    <t>En Revisión por la Interventoría</t>
  </si>
  <si>
    <t>Ficha Social aprobada</t>
  </si>
  <si>
    <t>No Aprobados</t>
  </si>
  <si>
    <t>Ficha Social no aprobada</t>
  </si>
  <si>
    <t>Anulados</t>
  </si>
  <si>
    <t>Avalúos Preliminares Presentados</t>
  </si>
  <si>
    <t>Ficha Social En Revisión</t>
  </si>
  <si>
    <t>Avalúos Preliminares Aprobados</t>
  </si>
  <si>
    <t>Predios con Unidades Sociales</t>
  </si>
  <si>
    <t xml:space="preserve">Avalúos Preliminares En Revisión </t>
  </si>
  <si>
    <t>Unidad Social Residente GCSP-F-013</t>
  </si>
  <si>
    <t>Avalúos Preliminares No Aprobados</t>
  </si>
  <si>
    <t>Unidad Social Productiva GCSP-F-014</t>
  </si>
  <si>
    <t>Anulado</t>
  </si>
  <si>
    <t>Oferta de Compra Presentadas</t>
  </si>
  <si>
    <t>A la fecha</t>
  </si>
  <si>
    <t>Otras Unidades Sociales GCSP-F-014</t>
  </si>
  <si>
    <t>Oferta de Compra Aprobado</t>
  </si>
  <si>
    <t xml:space="preserve">Oferta de Compra En Revisión </t>
  </si>
  <si>
    <t>No. Unidades sociales</t>
  </si>
  <si>
    <t>Oferta de Compra No Aprobados</t>
  </si>
  <si>
    <t>Expedientes sin Formatos</t>
  </si>
  <si>
    <t>Oficio Inscripcion Presentados</t>
  </si>
  <si>
    <t>Oficio Inscripcion Aprobados</t>
  </si>
  <si>
    <t xml:space="preserve">Oficio Inscripcion En Revisión </t>
  </si>
  <si>
    <t>Oficio Inscripcion No Aprobados</t>
  </si>
  <si>
    <t>Permisos de Intervencion</t>
  </si>
  <si>
    <t>Inscripcion (Registro) Presentados</t>
  </si>
  <si>
    <t>Promesa Compraventa Presentados</t>
  </si>
  <si>
    <t>PARTICIPANTES</t>
  </si>
  <si>
    <t>No se requirió sustracción según acuerdo 0488 del 25-01-17 en el primer proceso de Licenciamiento de la UF1 y 3</t>
  </si>
  <si>
    <t xml:space="preserve">1, 2.1 y 3 </t>
  </si>
  <si>
    <t>C. Nueva Túnel de Occ -  S. Jerónimo segundo Tubo del túnel</t>
  </si>
  <si>
    <t>Firmado entre el INVIAS y DEVIMAR el 27-03-17</t>
  </si>
  <si>
    <t>Giro 4 - ajuste</t>
  </si>
  <si>
    <t>se realizo el ajuste correpondiente quedando un excedente de $2.449.573.50 como parte de interés</t>
  </si>
  <si>
    <t>mayo-17-2018</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</si>
  <si>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</si>
  <si>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</si>
  <si>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</si>
  <si>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</si>
  <si>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</si>
  <si>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</si>
  <si>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</si>
  <si>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</si>
  <si>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 xml:space="preserve">N° </t>
  </si>
  <si>
    <t>R-CEC-22</t>
  </si>
  <si>
    <t>aporte de may -19-2018</t>
  </si>
  <si>
    <t>aporte de junio -30-2018</t>
  </si>
  <si>
    <t>junio-28-2018</t>
  </si>
  <si>
    <t>may-2018</t>
  </si>
  <si>
    <t>ACTIVIDADES DE OPERACIÓN</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</si>
  <si>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</si>
  <si>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</si>
  <si>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</si>
  <si>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</si>
  <si>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</si>
  <si>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julio-24-2018</t>
  </si>
  <si>
    <t>jun-2018</t>
  </si>
  <si>
    <t>junio- 2018</t>
  </si>
  <si>
    <t>Se autorizó con Resolución Corantioquia 160HX-RES1711-6262 del 14-11-17</t>
  </si>
  <si>
    <t>aporte de agosto -30-2018</t>
  </si>
  <si>
    <t>agosto 21-2018</t>
  </si>
  <si>
    <t>jul-2018</t>
  </si>
  <si>
    <t>junio-2018</t>
  </si>
  <si>
    <t>ACTIVIDADES DE MANTENIMIENTO - UF3</t>
  </si>
  <si>
    <t>ACTIVIDADES DE MANTENIMIENTO - UF1</t>
  </si>
  <si>
    <t>ACTIVIDADES DE MANTENIMIENTO -  UF2.1</t>
  </si>
  <si>
    <t>ACCIDENTALIDAD</t>
  </si>
  <si>
    <t xml:space="preserve">Corantioquia autorizó Concesión de Aguas en el Rio Cauca con Resolución 160CI-RES1701-195 el 12 de enero de 2017.
Se resolvió recurso de reposición Resolución 160CI-RES1703-1255 del 13-03-17 y notificada el 28-03-17. </t>
  </si>
  <si>
    <t>REGISTRO FOTOGRAFICO</t>
  </si>
  <si>
    <t>Aporte Adicional en Dinero - deuda Subordinada</t>
  </si>
  <si>
    <t>julio-2018</t>
  </si>
  <si>
    <t>agosto-2018</t>
  </si>
  <si>
    <t>agosto - 2018</t>
  </si>
  <si>
    <t>incumplido por la aplicación del IPC se realizó con  IPC  de julio y debio aplicarse el de agosto por lo tanto hay un faltante en pesos constantes de $3.108.531.02</t>
  </si>
  <si>
    <t>Giro 20%</t>
  </si>
  <si>
    <t>20% Adicional a cargo del Concesionario</t>
  </si>
  <si>
    <t xml:space="preserve">Se radicó el 26-08-16 con oficio DEV-SAL-INTV-0116-2016 la V0, el 14-09-16 con oficio EPS4G-0335-16 Interventoría no presentó observaciones al documento, a excepción de que se encontraba pendiente incluir totalidad de soportes de los permisos ambientales mencionados en el Capítulo 7. 
Con comunicación EPS4G-0091-18 radicada el 12-02-18 se solicitó actualizar información en el PAGA de Rehabilitación de la UF4.2. 
Con comunicación D-1182-2018-1 radicada el 30-04-18 Concesionario informó que actualizará la V0 del PAGA de rehabilitación y será enviada a la Interventoría para iniciar el proceso de revisión para la No Objeción. 
Con comunicación EPS4G-0331-18 radicada en el Concesionario el 08-05-18, se informó quedar pendiente por recibir el PAGA de Rehabilitación de la UF4.2 para proceder con la revisión.
Con comunicación D-1604-2018-1 se radicó PAGA de Rehabilitación de la UF4.2.
Con comunicación EPS4G-0471-18 radicada el 15-06-18 se dio objeción al documento. 
Concesionario remitió la V2 ajustada con los comentarios realizados por Interventoría,  con comunicado D-2039-2018-1.
Interventoría emitió concepto de No Objeción con comunicado EPS4G-0633-18 radicada el 27-07-18 con consecutivo DEVIMAR R-4267-2018-1.                                                                                                                                                                                                                 Interventoría emitió concepto de No Objeción con comunicado EPS4G-0633-18 radicada el 27-07-18 con consecutivo DEVIMAR R-4267-2018-1.
</t>
  </si>
  <si>
    <t>Mantenimiento de baños portátiles con tercero autorizado</t>
  </si>
  <si>
    <t xml:space="preserve">MADS otorgó permiso con Resolución No. 1244 el 20-06-17                                                                                                                                    El Concesionario con comunicación M&amp;M 0024-18 del 15 de febrero de 2018 y radicado MADS E1-2018-004546, envío alcance información previa solicitada en el Resolución No. 1244 del 20-06-17. </t>
  </si>
  <si>
    <t>Terceros autorizados</t>
  </si>
  <si>
    <t xml:space="preserve">Escombrera Municipal de Santa Fe de Antioquia. Con comunicación D-270-2018-1 radicada el 01-02-18, el Concesionario informó que utilizará esta escombrera como sitio para disponer material estéril y escombros provenientes de las actividades de Rehabilitación de la UF4.2. Con comunicación D-1182-2018-1 radicada el 30-04-18 </t>
  </si>
  <si>
    <t>aporte de septiembre -30-2018</t>
  </si>
  <si>
    <t>Sep-2018</t>
  </si>
  <si>
    <t>sept-2018</t>
  </si>
  <si>
    <t>octub- 11-2018</t>
  </si>
  <si>
    <t>sep-2018</t>
  </si>
  <si>
    <t>incumplido por fecha pendiente los intereses de los rendimientos</t>
  </si>
  <si>
    <t>aporte de octubre -30-2018</t>
  </si>
  <si>
    <t>oct-2018</t>
  </si>
  <si>
    <t>ACTIVIDADES DE MANTENIMIENTO - UF2,2</t>
  </si>
  <si>
    <t>oct-2019</t>
  </si>
  <si>
    <t>aporte intereses</t>
  </si>
  <si>
    <t>aportes de interes rendimientos sep</t>
  </si>
  <si>
    <t>pago de intereses del  aporte 15</t>
  </si>
  <si>
    <t>aporte de noviembre -30-2018</t>
  </si>
  <si>
    <t>ajuste al aporte 10 mas rendimientos</t>
  </si>
  <si>
    <t>octubre-2018</t>
  </si>
  <si>
    <t>pago del ajunte al fondeo 10 mas rendimientos</t>
  </si>
  <si>
    <t>TODAS</t>
  </si>
  <si>
    <t>Estudio de Fichas Prediales y Avaluos Comerciales Corporativos de las Unidades Funcionales 1 y 2</t>
  </si>
  <si>
    <t>noviembre-2018</t>
  </si>
  <si>
    <t xml:space="preserve">Se negó con Resolución Corantioquia 040-RES1706-2857 el 07-06-17 primera solicitud asociada a la Licencia Ambiental Resolución 0639 del 02-06-18
Se negó con Resolución Corantioquia 040-RES1712-7098 del 14-12-17  y notificada el 04-01-18, segunda solicitud 
Aprobo con resolución Con resolución Corantioquia 040-RES1808-4625 del 01-08-18 notificada el 09-08-18   tercera solicitud
</t>
  </si>
  <si>
    <t>• Solicitud aprovechamiento de especies restringidas para la Modificación de la UF2.1 con radicado 120-COE1803-8791 (D-715-2018-1) del 14-03-18.
• Solicitud aclaración con radicado Corantioquia 120-COE1804-8708 (R-2028-2018-1) del 12-04-18
• Aclaración de información con radicado 120-COE1804-13470 (D-1160-2018-1) del 26-04-18.
• Solicitud de información con radicado 120-COI1807-17725 del 30-07-18
•  Auto de inicio 040-ADM1808-4061 del 09-08-18.
• Visita de evaluación el 30-10-18.
• Requerimiento de información adicional con acto administrativo 040-ADM1811-5590 del 13-11-18 y notificado el 14-11-18.
• Respuesta con radicado 20-COE1811-37914 del 23-11-18.
• Pendiente respuesta Autoridad Ambiental.</t>
  </si>
  <si>
    <t>Corantioquia autorizó con Resolución 16HX-RES1711-6804 del 30-11-17
Con Resolución 160HX-RES1811-6542 del 26-11-18 Corantioquia autorizó poda de manejo para dos (2) Individuos. Con Resolución 160CI-RES1811-6673 del 29-11-18 Corantioquia autorizó Tala de un (1) individio en la UF4.2.</t>
  </si>
  <si>
    <t>soporte contractual</t>
  </si>
  <si>
    <t>MASC</t>
  </si>
  <si>
    <t>nov-2018</t>
  </si>
  <si>
    <t>Aporte de Dic-2018</t>
  </si>
  <si>
    <t>aporte enero -30-2019</t>
  </si>
  <si>
    <t xml:space="preserve">ANLA con Resolución 02318 del 14-12-18 ANLA Autorizó la modificación de la Licencia ambiental resolución 0606 asociada al poligono " La frisola - El Polvorín" </t>
  </si>
  <si>
    <t>VIGENCIAS FUTURAS</t>
  </si>
  <si>
    <t>APORTE  2018</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</si>
  <si>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</si>
  <si>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</si>
  <si>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 xml:space="preserve">Aporte semenestral  y anual de 2019 </t>
  </si>
  <si>
    <t>Noviembre 2017</t>
  </si>
  <si>
    <t>Queda Pendiente el diferencial por la variacion del IPC que son $30.876.022,79, Incumplido Por Fecha y valor</t>
  </si>
  <si>
    <t>dic-2018</t>
  </si>
  <si>
    <t xml:space="preserve">Según ajustes realizados por el concesionario se informó que no se requiere de SRRRC para la Modificación de la Licencia Ambiental  UF2.1.
</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</si>
  <si>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</si>
  <si>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 xml:space="preserve">Seguimiento a las medidas de manejo ambiental </t>
  </si>
  <si>
    <t>enero-2019</t>
  </si>
  <si>
    <t>aporte feb -28-2019</t>
  </si>
  <si>
    <t>ene-2019</t>
  </si>
  <si>
    <t>9. CONTROL TÉCNICO DE TÚNELES+B241:T242</t>
  </si>
  <si>
    <t xml:space="preserve">Se autorizo según acuerdo del consejo directivo de Corantioquia N° 180ACU-1811-552 del 21-11-18. la sutracción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 </t>
  </si>
  <si>
    <t>MADS Autorizó con resolución 2241 del 27-11-18
• Con radicado MADS 00001 del del 30-11-18 Concesionario renunció al derecho de interposición de recurso de reposición contra la resolución 2241 del 27-11-18, quedando en firme.</t>
  </si>
  <si>
    <t>MADS Autorizó con resolución 2240 del 27-11-18
Con radicado MADS 00002 del del 30-11-18 Concesionario renunció al derecho de interposición de recurso de reposición contra la resolución 2240 del 27-11-18, quedando en firme</t>
  </si>
  <si>
    <t>El 17-04-17 se realizó mesa de trabajo para actualización del documento PAGA.  Con oficio D-608-2017-1 del 15 -05-17, se radico el documento ajustado. Interventoría emitió concepto de No Objeción al documento con oficio EPS4G-0234-17 el 23-05-17
Se realizó Comité Ambiental el día 12 de junio de 2018,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Con comunicación EPS4G-0780-18 el 19-09-18 y radicado ANI 2018-409-096837-2, se envió a la ANI el PAGA de Rehabilitación V2 No Objetado.</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</si>
  <si>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</si>
  <si>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</si>
  <si>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</si>
  <si>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</si>
  <si>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</si>
  <si>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</si>
  <si>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</si>
  <si>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</si>
  <si>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</si>
  <si>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</si>
  <si>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</si>
  <si>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</si>
  <si>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</si>
  <si>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</si>
  <si>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</si>
  <si>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</si>
  <si>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</si>
  <si>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</si>
  <si>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</si>
  <si>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</si>
  <si>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</si>
  <si>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</si>
  <si>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</si>
  <si>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</si>
  <si>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</si>
  <si>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</si>
  <si>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Modificación Licencia Ambiental resolución 00639 del 02-06-18 "ajustes en el trazado y solicitud de concesiones"</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</si>
  <si>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</si>
  <si>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</si>
  <si>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</si>
  <si>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</si>
  <si>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</si>
  <si>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</si>
  <si>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</si>
  <si>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</si>
  <si>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</si>
  <si>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Acuerdo de coexistencia proyectos superpuestos Autopistas al Mar 1 - Conexión Valles de Aburra - Rio Cauca, asociado a la Licencia Ambiental Resolución 00606 del 25-05-18</t>
  </si>
  <si>
    <t>Acuerdo de coexistencia proyectos superpuestos Autopistas al Mar 1 - Conexión Valles de Aburra - Rio Cauca, asociado a las modificaciones de las Licencias Ambientales Resoluciones 00606 del 25-05-17 y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</si>
  <si>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</si>
  <si>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</si>
  <si>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</si>
  <si>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</si>
  <si>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</si>
  <si>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</si>
  <si>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</si>
  <si>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</si>
  <si>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</si>
  <si>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</si>
  <si>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</si>
  <si>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</si>
  <si>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</si>
  <si>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</si>
  <si>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</si>
  <si>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REUNIONES / ACTIVIDADES</t>
  </si>
  <si>
    <t>TEMA</t>
  </si>
  <si>
    <t>REVISIÓN Y ANALISIS DE INSUMOS PREDIALES</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</si>
  <si>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</si>
  <si>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</si>
  <si>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</si>
  <si>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</si>
  <si>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</si>
  <si>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</si>
  <si>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</si>
  <si>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</si>
  <si>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Cumplió con 9 dias de retraso</t>
  </si>
  <si>
    <t>aporte abril -30-2019</t>
  </si>
  <si>
    <t>abril-2019</t>
  </si>
  <si>
    <t>cumplido-  el aporte del periodo anterior cubre los fondeos 18 y 19 del presente año</t>
  </si>
  <si>
    <t>aporte adicional</t>
  </si>
  <si>
    <t>realizo aporte adicional</t>
  </si>
  <si>
    <t>Puente PK7+920- UF1 Vista panorámica del sitio de construcción del Puente. Frente Inactivo. Pendiente la Superestructura del Puente.</t>
  </si>
  <si>
    <t xml:space="preserve">PK 0+072 </t>
  </si>
  <si>
    <t>BOX CULVERT (4X4) ODT  007</t>
  </si>
  <si>
    <t>PK 0+980</t>
  </si>
  <si>
    <t>MURO 005 TA</t>
  </si>
  <si>
    <t>MOVIMIENTO DE TIERRA  Sector La Volcana</t>
  </si>
  <si>
    <t>PK 1+500</t>
  </si>
  <si>
    <t>MURO 006 TA</t>
  </si>
  <si>
    <t>PK 2+300</t>
  </si>
  <si>
    <t>MURO 007 TA</t>
  </si>
  <si>
    <t>PK 2+500</t>
  </si>
  <si>
    <t>PK 4+205</t>
  </si>
  <si>
    <t xml:space="preserve">PK 4+880   </t>
  </si>
  <si>
    <t>PK 5+060</t>
  </si>
  <si>
    <t>MURO 014 CA</t>
  </si>
  <si>
    <t>MURO 015 CA</t>
  </si>
  <si>
    <t>PK 5+720</t>
  </si>
  <si>
    <t>PK 5+990</t>
  </si>
  <si>
    <t>MURO 073 CA</t>
  </si>
  <si>
    <t xml:space="preserve">PK 6+700 </t>
  </si>
  <si>
    <t>MURO 019 TA</t>
  </si>
  <si>
    <t>PK 7+260</t>
  </si>
  <si>
    <t>MURO 020TA</t>
  </si>
  <si>
    <t>PK 7+500</t>
  </si>
  <si>
    <t>MURO 021 TA</t>
  </si>
  <si>
    <t>PK 8+080</t>
  </si>
  <si>
    <t>MURO 023 TA</t>
  </si>
  <si>
    <t>MURO 025 CA</t>
  </si>
  <si>
    <t xml:space="preserve">PK 8+400 </t>
  </si>
  <si>
    <t>MURO 035 TA</t>
  </si>
  <si>
    <t>MURO 046 CA</t>
  </si>
  <si>
    <t>MOVIMIENTO DE TIERRA</t>
  </si>
  <si>
    <t>MURO 053 TA</t>
  </si>
  <si>
    <t>MURO 054 TA</t>
  </si>
  <si>
    <t xml:space="preserve">MOVIMIENTO DE TIERRA </t>
  </si>
  <si>
    <t>24+200 CD</t>
  </si>
  <si>
    <t>MOVIMIENTO DE TIERRA - CD (SEGUNDO RETORNO VIAL)</t>
  </si>
  <si>
    <t>MOVIMIENTO DE TIERRA - CD - (RELLENO)</t>
  </si>
  <si>
    <t>PK0+060</t>
  </si>
  <si>
    <t>PK0+130</t>
  </si>
  <si>
    <t>PK0+250</t>
  </si>
  <si>
    <t>MURO 001 CA</t>
  </si>
  <si>
    <t>PK0+410</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</si>
  <si>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</si>
  <si>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</si>
  <si>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PK 9+840</t>
  </si>
  <si>
    <t>MURO 034 TA</t>
  </si>
  <si>
    <t>PK 11+814</t>
  </si>
  <si>
    <t>BOX CULVERT  ODT  057</t>
  </si>
  <si>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</si>
  <si>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</si>
  <si>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</si>
  <si>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</si>
  <si>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</si>
  <si>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</si>
  <si>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Unidad Funcional 4.1 - Rehabilitación de la carretera entre el corregimiento de Bolombolo (Venecia) y el corregimiento Peñalisa (Salgar)</t>
  </si>
  <si>
    <t>Puente PK10+120 UF1. Vista panorámica del sitio de construcción del Puente. Pendiente Superestructura de Puente.  Frente Inactivo</t>
  </si>
  <si>
    <t>PK21+200 CD</t>
  </si>
  <si>
    <t>PK22+100 CI</t>
  </si>
  <si>
    <t>PK22+785 CI</t>
  </si>
  <si>
    <t>ALCANTARILLA  ODT 95 - CD</t>
  </si>
  <si>
    <t>PK22+950 CD</t>
  </si>
  <si>
    <t>PK23+180 CD</t>
  </si>
  <si>
    <t>PK22+430 CI</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</si>
  <si>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</si>
  <si>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</si>
  <si>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</si>
  <si>
    <t>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</si>
  <si>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t>Corpourabá otorgó permiso con Resolución Corpourabá 200-03-20-0228-2017 el 23-02-17.
Con Resolución 200-03-20-01-0543-2 del 17-04-18 Corpourabá suspendió parcialmente un permiso de emisiones atmosféricas fuentes fijas que fue otorgado con resolución 0228 del 23-02-17.Con Resolución 200-03-20-01-0596-2019 del 22-05-19 Corpourabá da por terminado el permiso de emisiones atmosféricas.</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</si>
  <si>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</si>
  <si>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 xml:space="preserve">•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</si>
  <si>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PK 2+070</t>
  </si>
  <si>
    <t xml:space="preserve">MOVIMIENTO DE TIERRA  </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</si>
  <si>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</si>
  <si>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</si>
  <si>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PK 1+050</t>
  </si>
  <si>
    <t>PK 1+200</t>
  </si>
  <si>
    <t>PK22+200 CI</t>
  </si>
  <si>
    <t>MURO CA 049 - CA</t>
  </si>
  <si>
    <t>BOX CULVERT</t>
  </si>
  <si>
    <t>PK20+650 CD</t>
  </si>
  <si>
    <t>PK 24+000 CI</t>
  </si>
  <si>
    <t>PK 29+850 CD</t>
  </si>
  <si>
    <t>PK 3+100</t>
  </si>
  <si>
    <t>MOVIMIENTO DE TIERRA (CORTE) Sector La Aldea</t>
  </si>
  <si>
    <t xml:space="preserve">PK 8+280 </t>
  </si>
  <si>
    <t>PK 8+690</t>
  </si>
  <si>
    <t>PK 8+950</t>
  </si>
  <si>
    <t>MURO 028 CA</t>
  </si>
  <si>
    <t>PK 9+790</t>
  </si>
  <si>
    <t>MURO 033 CA</t>
  </si>
  <si>
    <t>PK 10+030</t>
  </si>
  <si>
    <t>PK 10+160</t>
  </si>
  <si>
    <t>PK 12+764</t>
  </si>
  <si>
    <t>ESTACIÓN O PLAYA DE PEAJES</t>
  </si>
  <si>
    <t>Ampliación Puente La Muñoz II UF2.1</t>
  </si>
  <si>
    <t>Ampliación Puente La Guaracú II UF2.1</t>
  </si>
  <si>
    <t>septiembre-2018</t>
  </si>
  <si>
    <t>Giro adicional 30%</t>
  </si>
  <si>
    <t>Aporte semenestral 2019</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</si>
  <si>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</si>
  <si>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</si>
  <si>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</si>
  <si>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</si>
  <si>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</si>
  <si>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</si>
  <si>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</si>
  <si>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</si>
  <si>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PK 11+800</t>
  </si>
  <si>
    <t>PK22+300 CI</t>
  </si>
  <si>
    <t xml:space="preserve">ALCANTARILLA  ODT - # 150 CD </t>
  </si>
  <si>
    <t xml:space="preserve">ALCANTARILLA  ODT - # 155 CD </t>
  </si>
  <si>
    <t>o PK23+700 CI</t>
  </si>
  <si>
    <t>Ampliación Puente El Sapo UF2.1</t>
  </si>
  <si>
    <t xml:space="preserve">BOX CULVERT  ODT  172 </t>
  </si>
  <si>
    <t>PK0+650/700</t>
  </si>
  <si>
    <t>REHABILITACION DE LA VIA, MEDIANTE PARCHEO / BACHEO</t>
  </si>
  <si>
    <t>MURO 037 TA</t>
  </si>
  <si>
    <t>PK 5+860</t>
  </si>
  <si>
    <t>MURO 072 CA</t>
  </si>
  <si>
    <t xml:space="preserve">MURO 050 - CA </t>
  </si>
  <si>
    <t>Giro 23, 24 y 25</t>
  </si>
  <si>
    <t>Giro 26</t>
  </si>
  <si>
    <t>Aporte de Agosto 31 -2019</t>
  </si>
  <si>
    <r>
      <rPr>
        <b/>
        <sz val="11"/>
        <color theme="1"/>
        <rFont val="Arial"/>
        <family val="2"/>
      </rPr>
      <t xml:space="preserve">PUENTE PK23+500 UF2.1. </t>
    </r>
    <r>
      <rPr>
        <sz val="11"/>
        <color theme="1"/>
        <rFont val="Arial"/>
        <family val="2"/>
      </rPr>
      <t xml:space="preserve">Para este Puente  ya se terminó la etapa de la construcción de la </t>
    </r>
    <r>
      <rPr>
        <u/>
        <sz val="11"/>
        <color theme="1"/>
        <rFont val="Arial"/>
        <family val="2"/>
      </rPr>
      <t>INFRAESTRUCTURA</t>
    </r>
    <r>
      <rPr>
        <sz val="11"/>
        <color theme="1"/>
        <rFont val="Arial"/>
        <family val="2"/>
      </rPr>
      <t>: Construcción de los ESTRIBOS 1 y 2. Construcción de las PILAS 1, 2 y 3.
En cuanto a la</t>
    </r>
    <r>
      <rPr>
        <u/>
        <sz val="11"/>
        <color theme="1"/>
        <rFont val="Arial"/>
        <family val="2"/>
      </rPr>
      <t xml:space="preserve"> SUPERESTRUCTURA</t>
    </r>
    <r>
      <rPr>
        <sz val="11"/>
        <color theme="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</si>
  <si>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</si>
  <si>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</si>
  <si>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</si>
  <si>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</si>
  <si>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</si>
  <si>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</si>
  <si>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</si>
  <si>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</si>
  <si>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</si>
  <si>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</si>
  <si>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</si>
  <si>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</si>
  <si>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</si>
  <si>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</si>
  <si>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</si>
  <si>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</si>
  <si>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</si>
  <si>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</si>
  <si>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</si>
  <si>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</si>
  <si>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</si>
  <si>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</si>
  <si>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</si>
  <si>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</si>
  <si>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ALCANTARILLA ODT 021  Y  LLENOS</t>
  </si>
  <si>
    <t>PK 7+920</t>
  </si>
  <si>
    <t xml:space="preserve">PK 11+200 </t>
  </si>
  <si>
    <t>PK 11+300</t>
  </si>
  <si>
    <t>MURO 11+280 TA y TERRAPLEN</t>
  </si>
  <si>
    <t>o  PR 14+000</t>
  </si>
  <si>
    <t>PK 13+620</t>
  </si>
  <si>
    <t>Modificación Licencia Ambiental Resolución 00606 del 25 de mayo de 2017 
UF1 y UF3 punto de vertimiento Q. la Culebra</t>
  </si>
  <si>
    <t>• Corantioquia otorgó con resolución 040-RES1808-4319 del 03-08-18 y notificada el 08-03-18 levantamiento de restricción al uso y aprovechamiento de especies forestales.
• Pago por evaluación el 17-12-18 con soporte Corantioquia SF SP925.</t>
  </si>
  <si>
    <t>Con Resolución 00885 del 22-05-19 ANLA autorizó Modificación de Licencia Ambiental Resolución 00639, asociada a la inclusión del Polígono de la fuente de materiales Q. Seca.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</si>
  <si>
    <t>Primera solicitud Sustracción de Reserva: Con Acuerdo del Consejo Directivo de Corantioquia N°180-ACU1706-499 del 09-06-17, negó sustracción del área de Reserva Ribereña del Río Cauca para las actividades de Mejoramiento y Construcción de las UF2.1.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</si>
  <si>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t>
  </si>
  <si>
    <t xml:space="preserve">➢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Resolución 160HX-RES1901-405 del 30-01-19 y 160HX-RES1905-2628 del 27-05-19, Corantioquia autorizó modificaciones de los permisos de ocupación de cauce  de los expedientes HX8-2017-55 y HX8-2017-49, respectivamente. Corantioquia autorizó modificación del permiso de ocupación de cauce  del expediente HX8-2017-55. 
Solicitud de modificación ante Corantioquia de la Resolución 160HX-RES1711-6556, con radicado 160HXCOE1809-30967 (D-3081-2018-1) del 25-09-1. </t>
  </si>
  <si>
    <t>MURO 153 CA</t>
  </si>
  <si>
    <t>PK 9+200</t>
  </si>
  <si>
    <t>MURO 118 TA</t>
  </si>
  <si>
    <t>PK 10+700</t>
  </si>
  <si>
    <t xml:space="preserve">BOX CULVERT  ODT  </t>
  </si>
  <si>
    <t>PK20+100 CD</t>
  </si>
  <si>
    <t>PK 25+430</t>
  </si>
  <si>
    <t>MOVIMIENTO DE TIERRA - CI</t>
  </si>
  <si>
    <t>PK 21+840 UF2.1 Se finaliza construcción de New Jersey por ambos costados.</t>
  </si>
  <si>
    <t>PK22+080 UF2.1 ESTRIBO 2 - PILA 3. Se finaliza construcción de New Jersey CD.</t>
  </si>
  <si>
    <t>Sitio que se acondiciona como acopio de vigas pre esforzadas.</t>
  </si>
  <si>
    <t>PK 5+420</t>
  </si>
  <si>
    <t>PK20+480 CD</t>
  </si>
  <si>
    <t xml:space="preserve">Obra terminada. Sitio utilizado para el acopio de materiales, equipos y maquinaria de los puentes en construcción. </t>
  </si>
  <si>
    <t>MARCO 040 Y TALUD - PARTIDAS DE SOPETRAN</t>
  </si>
  <si>
    <t>PK 43+646</t>
  </si>
  <si>
    <t>FOTO 1</t>
  </si>
  <si>
    <t>FOTO 2</t>
  </si>
  <si>
    <t>FOTO 13</t>
  </si>
  <si>
    <t>FOTO 14</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</si>
  <si>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</si>
  <si>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MURO 043 TA</t>
  </si>
  <si>
    <t>MURO 092 CA Y ODT</t>
  </si>
  <si>
    <t>REHABILITACION DE LA VIA, EXTENDIDO DE SOBRE CARPETA ASFALTICA, TIPO MDC-19</t>
  </si>
  <si>
    <t>RECUPERACION DE LA VIA - PERDIDA DE BANCA  CD</t>
  </si>
  <si>
    <t>CONSORCIO ÉPSILON 4G</t>
  </si>
  <si>
    <t>REGISTRO FOTOGRAFICO PUENTES UF-1</t>
  </si>
  <si>
    <t>REGISTRO FOTOGRAFICO PUENTES UF-2.1</t>
  </si>
  <si>
    <t>PK 21+840 UF2.1. Vista panorámica del puente construido</t>
  </si>
  <si>
    <t>PK 22+640 UF2.1 Losa de aproximación fundida Estribo 1.</t>
  </si>
  <si>
    <t>AMPLIACIÓN DE PUENTES UF-2.1</t>
  </si>
  <si>
    <t>PK 9+600</t>
  </si>
  <si>
    <t>PK 21+090 CD</t>
  </si>
  <si>
    <t>PK 23+300 CI</t>
  </si>
  <si>
    <t>o PR 15+000</t>
  </si>
  <si>
    <t>PR 6+700</t>
  </si>
  <si>
    <t xml:space="preserve">• ANLA otorgó Licencia Ambiental con Resolución 00606 del 25-05-17 y notificada el 30-05-17. 
• ANLA resolvió con Resolución 00764 del 30-06-17 Recurso de Reposición interpuesto a la Resolución 00606, y con radicado ANLA 2017050989-2-000 del 07-07-17 dio respuesta al oficio de solicitud de aclaración de aspectos de la Resolución 00606. La Licencia Ambiental se encuentra en firme.
• Con Radicado ANLA 2017061185-1-000 del 04-08-17, el Concesionario informó inicio de actividades de Construcción de la Segunda Calzada Túnel – San Jerónimo UF1 y UF3 a partir del 15-08-17. 
ICA #1
• Con radicado ANLA 2018034042-1-000 del 23-03-18 Concesionario remitió para revisión primer informe ICA.
• Aclaración de información relacionada con balance de masas, con consecutivo ANLA 2018145938-1-000 del 18-10-18. 
• Requerimiento de información con Auto ANLA 01626 del 09-04-19.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2019146459-1-000 radicado el 25-09-19.
ICA #2
• Con Radicado ANLA 2018145916-1-000 del 18-10-18 Concesionario remitió para revisión segundo informe ICA. 
La ANLA con radicado 2018162560-2-000 del 21-11-18 al Concesionario solicitó corregir la GDB de acuerdo a lo exigido en la Resolución 2182 del 2016.
con consecutivo ANLA 2018162560-2-000 del 21-11-18
• Envió información complementaria de monitoreo de ruido con consecutivo ANLA 2018169333-1-000 del 04-12-18.
•  Envio corrección GDB según lo requerido en la Resolución 2182 del 2016 con consecutivo ANLA 2019069672 del 09-05-19 (se remitio información compilada ICA 1,2 y 3).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2019146460-1-000 radicado el 25-09-19.
ICA #3
• Con Radicado ANLA 2019056421-1-000 del 03-05-19 Concesionario remitió para revisión del tercer informe ICA de la UF 1, 
• Con radicado ANLA 2019068390-2-000 del 23-05-19 se consideró que la GDB del ICA #3 se encuentra no conforme.
• ANLA solicitó reunión para revisión de inquietudes sobre la manera de presentar la GDB en los ICA del Expediente LAV 0001-2017 y LAV0066-2017 con radicado  2019077505-2-001 del 17-06-19
 • Reunión ANLA –DEVIMAR revisión inquietudes GDB el 20-06-19.
Cambio Menor o ajuste dentro del giro ordinario
• ANLA autorizó cambio menor para el acceso al muro No. 2 ubicado en el K00+754 al K00+80 con radicado 2018013491-2-000 del 11-02-18.
• ANLA Autorizó cambio menor para el acceso para la Construcción del Portal Santa Fe, con radicado 2018020660-2-000 del 26-02-18.
• ANLA Autorizó cambio menor para la construcción del polvorín en el área de la ZODME 9, con radicado 2018020642-2-000 del 26-02-18.
• ANLA Autorizó cambio menor en la localización de la planta de vigas en el predio de las oficinas del PK 13, como infraestructura asociada del proyecto Construcción de la Segunda Calzada Túnel – San Jerónimo UF1 y UF3 con radicado 2018128079-2-000 del 17-09-18.
• ANLA no autorizó cambio menor para la adecuación de un acceso para el ingreso de equipos de perforación y excavación al interior del Túnel en el Portal Santa Fe, con radicado 2018175836-2-000 del 17-12-18.
• ANLA Autorizó cambio menor en la localización de la zona de sitio de acopio y almacenamiento de materiales del Túnel para el proyecto Construcción de la Segunda Calzada Túnel – San Jerónimo UF1 y UF3 con radicado ANLA 2019032493-2-000 del 15-03-19
Modelo Hidrogeológico
• Remisión estudio de ajuste y actualización del Modelo Hidrogeológico del Túnel ubicado en la UF3 con radicado ANLA 2018115991-1-000 del 24-08-18, requerimiento de información con Auto ANLA 06931 del 19-11-18. Respuesta requerimiento con radicado ANLA 2018186787-1-000 del 31-12-18, en proceso de revisión por parte de la autoridad.
• Con Resolución 00476 del 28-03-19 ANLA aprobó el Modelo Hidrogeológico ajustado del segundo tubo del Túnel de Occidente, no autorizó el aumento de los caudales de infiltración, solicito incluir y monitorear los 17 piezómetros construidos en la UF3 con la temporalidad definida en la Ficha SMF-09
• Concesionario solicitó mesa técnica DEVIMAR-ANLA, con radicado  ANLA 2019061123-1-000 del 13-05-19, Concesionario radicó  informe con  las justificaciones del aumento de los caudales con base en lo expuesto en la mesa de trabajo; con radicado 2019080206-1-000 del 12-06-19 se remitió información del régimen subterráneo antes de iniciar y durante la construcción del túnel, la cual dio alcance al  radicado 2019061123-1-000;  Con radicado 2019081564-1-000 del 14-06-19 remitió información técnica adicional relacionada que da alcance al comunicado 2019080206-1-000. Visita técnica de ANLA el 18-06-19. Con radicado 2019091834-1-000 del 03-07-19 se dio alcance a los radicados 2019080206-1-000 y 2019081564-1-000 en atención a los compromisos de la mesa técnica con la finalidad de evaluar la situación actual de la condición del túnel.
Plan Inversión 1%
• Remisión a las siguientes autoridades ambientales la versión preliminar del Plan de Inversión del 1% sin avalúo comercial de predios:
1. Corantioquia con radicado 160-COE1802-5639 del 20-02-18
2. ANLA con radicado 2018016794-1-000 del 16-02-18. 
• Concesionario remitió versión final del Plan de Inversión del 1%, con los avalúos comerciales, para evaluación y aprobación por la autoridad:
3. Corantioquia con radicado 120-COE1808-26581 del 23-08-18
4. ANLA con radicado 2018115984-1-000 del 24-08-18
• Con Resolución ANLA 00759 del 07-05-19 se aprobó Plan de Inversión del 1% y requirió información previa al inicio de su ejecución. 
</t>
  </si>
  <si>
    <t xml:space="preserve">Modificación de Licencia Ambiental 
• Solicitud ANLA con VITAL 3800090086967819001 y radicado 2019116382-1-000 del 09-08-19, copiado a Corantioquia con radicado 160AN-COE1908-26762 del 09-08-2019.
• Pago evaluación 08-08-19
• Radicación EIA modificación, con VITAL 3800090086967819002 y radicado 2019131795-1-000 del 3-09-19, copiado a Corantioquia con radicado 160AN-COE1909-29916 del 02-09-19. 
• Acta de aprobación información reliminar del 10-09-19. 
• Auto de inicio 07363 del 12-09-19.
• Notificación visita seguimiento ANLA con radicado 2019144352-2-000 del 23-09-19.
•  visita de evaluación el 01 y 02-10-19, 
Autorización Plan de Manejo Arqueológico
• ICANH con radicado 4253 del 20-09-17, remitió autorización ICANH 6834 del 19-09-17 para la prospección arqueológica de las áreas a modificar en las UF1, 2.1 y 3.
Certificación Presencia de comunidades étnicas
• Ministerio del Interior otorgó Certificación 0967 del 19-09-17 de no presencia de comunidades en las áreas a modificar en la UF1 y UF3.
• Ministerio del Interior otorgó Certificación 0250 del 05-04-18 para las áreas a modificar en la UF1 y UF3 solicitadas con radicado EXTMI18-7032 23-02-18.
</t>
  </si>
  <si>
    <t>Licencia Ambiental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
• Con Radicado ANLA 2017087082 del 17-10-17 DEVIMAR envió a la Autoridad copia de la Certificación MININTERIOR 01013 del 05-10-17 para evaluar las implicaciones que esta puede generar a la Resolución ANLA 00639 del 02-06-17.
ICA #1 
• Con radicado ANLA 2018082026-1-000 del 25-06-18 Concesionario remitió para revisión primer informe ICA.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#2
• Con radicado ANLA_2019000547-1-000 del 04-01-19 Concesionario remitió para revisión primer informe ICA. 
• Solicitud corrección y presentación de la GDB respectiva conforme a especificaciones de la Resolución 2182 de 2016,  con consecutivo ANLA 2019017982-2-000 del 15-02-19. 
• Envio corrección GDB de acuerdo a la norma vigente para el año 2019 (Resolución 0077 de 2019), con consecutivo ANLA 201944964-1-000 del 08-04-19, (se remitio información compilada ICA 1,2 y 3).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#3 
• Con radicado ANLA 2019041050-1-000 del 01-04-19 Concesionario remitió para revisión tercer informe ICA. 
• Solicitud espacio revisión inquietudes sobre presentación GDB de ICA, con consecutivo ANLA 2019077505-1-000 del 7-06-19.
• NO se acepta el ICA por no conformidad de GDB y se solicita presentar nuevo informe, según consecutivo ANLA 2019068390-2-000 del 23-05-19.
• Confirmación espacio con con consecutivo ANLA 2019077505-2-000 del 17-06-19.
• Reunión ANLA –DEVIMAR revisión inquietudes GDB el 20-06-19. 
Cambio Menor 
• ANLA autorizó cambio menor para la reubicación de la Planta 2, conformada por una planta de triturado, concreto y asfalto, con radicado 2018100750-2-000 del 30-07-18
• ANLA con radicado 2019089532 2 000 del 29-06-19, NO considero como cambio menor el cambio en los diseños en el puente del río Cauca
• Con radicado ANLA 2019106576 1 000 del 24-07-19, se radicó  el informe ajustado para la nueva solicitud de cambio menor del puente Rio Cauca. 
• Con radicado ANLA 2019119391-2-000 del 14-08-19 se aprueba cambio menor.
• Solicitud cambio menor de relocalización en la ZODME 24 de la zona de acopio  temporal de materiales autorizado en tre los PK 32+870 y PK 34+000 con te Res 00137 de 2019 ,  con Radicado ANLA 2019131045 del 02-09-19.
Plan de Inversión del 1%
• ANLA con Resolución 02212 del 29-11-18 aprobó el Plan de Inversión del 1% y modificó la resolución  00639 del 02-06-18, la cual otorgó Licencia Ambiental para la construcción de la segunda calzada de la UF2.1 Tramo San Jerónimo- Santa Fe de Antioquia.
• Con radicado ANLA 2019050122-1-000 del 17-04-19 se remitió información adicional.</t>
  </si>
  <si>
    <t>MURO 026 TA</t>
  </si>
  <si>
    <t>PK 12+010</t>
  </si>
  <si>
    <t>MOVIMIENTO DE TIERRA (EXCAVACION) - CI</t>
  </si>
  <si>
    <t>PK 14+400</t>
  </si>
  <si>
    <t>MOVIMIENTO DE TIERRA (CORTE Y RELLENO)</t>
  </si>
  <si>
    <t>PK 16+900</t>
  </si>
  <si>
    <t>MOVIMIENTO DE TIERRA (CORTE Y RELLENO) - CD</t>
  </si>
  <si>
    <t>PK 26+000</t>
  </si>
  <si>
    <t>o  PR 44+100</t>
  </si>
  <si>
    <t>Cumplió el aporte del mes de mayo/2019 y realizó el anticipo de los periodos de junio por $923.770.254 y parte de julio. El aporte de Julio es de $852.687.174 y con este aporte lleva $843.955.468,24 quedando un faltante de $8.731.705,76</t>
  </si>
  <si>
    <t>Aporte cumplido con el fondeo del 27 de mayo</t>
  </si>
  <si>
    <t>Aporte parcial con el pago efectuado el 27 de mayo/2019. Lleva fondeado $843.955.468,24 quedando un faltante de $8.731.705,76</t>
  </si>
  <si>
    <t>aportes de interes por el faltante de julio aporte de agosto y septiembre</t>
  </si>
  <si>
    <t>pago de intereses de los meses saldo de julio y de los meses de agosto y sept</t>
  </si>
  <si>
    <t>Agosto-2019</t>
  </si>
  <si>
    <t>incumplido por fecha, se pago en el mes de octubre junto con los interes</t>
  </si>
  <si>
    <t>Giro 27</t>
  </si>
  <si>
    <t>Aporte de Septiembre 30 -2019</t>
  </si>
  <si>
    <t>Agosto-201</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</si>
  <si>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</si>
  <si>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</si>
  <si>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</si>
  <si>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</si>
  <si>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</si>
  <si>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</si>
  <si>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Cumplio aporte del mes de octubre</t>
  </si>
  <si>
    <t>Giro 30</t>
  </si>
  <si>
    <t>Aporte de Dic 30 -2019</t>
  </si>
  <si>
    <t>Cumplio aporte del mes de octubre, quedando un saldo a favor de $107,499</t>
  </si>
  <si>
    <t>PK 31+200 CD</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</si>
  <si>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 Parcial (falta torre de energía 115 kV, de la UF 2.1.)</t>
    </r>
  </si>
  <si>
    <t>Puente PK 2+100 - UF 1- Finaliza construcción de New Jersey ambos costados.</t>
  </si>
  <si>
    <t xml:space="preserve">PK 6+200 </t>
  </si>
  <si>
    <t>MOVIMIENTO DE TIERRA (CORTE) Sector Ebéjico</t>
  </si>
  <si>
    <t>PK 14+500</t>
  </si>
  <si>
    <t>PK 24+150 CD</t>
  </si>
  <si>
    <t>PK 24+600 CI</t>
  </si>
  <si>
    <t>PK 25+500 CD</t>
  </si>
  <si>
    <t>PK 26+900 CD</t>
  </si>
  <si>
    <t>PK 27+000 CD</t>
  </si>
  <si>
    <t>PK 27+400 CD</t>
  </si>
  <si>
    <t>PK 29+300 CD</t>
  </si>
  <si>
    <t>PK 30+500 CD</t>
  </si>
  <si>
    <t>PK 30+600 CD</t>
  </si>
  <si>
    <t>PK 30+880</t>
  </si>
  <si>
    <t>PK 31+000 CD</t>
  </si>
  <si>
    <t>PK 31+415 CD</t>
  </si>
  <si>
    <t>PK 32+100 CD</t>
  </si>
  <si>
    <t>PK 33+100 CD</t>
  </si>
  <si>
    <t xml:space="preserve">FRENTE INACTIVO. Se realizó actividades de instalación de escamas de coronación.  El sitio se tiene como acopio de materiales y estacionamiento de equipos. </t>
  </si>
  <si>
    <t>MOVIMIENTO DE TIERRA (CORTE # 054) Sector La Rochela</t>
  </si>
  <si>
    <t>MOVIMIENTO DE TIERRA (CORTE # 056) Sector Mestizal 1</t>
  </si>
  <si>
    <t>MOVIMIENTO DE TIERRA (CORTE # 058) Sector Mestizal 2</t>
  </si>
  <si>
    <t>MOVIMIENTO DE TIERRA
(SECTOR PARTIDAS DE SOPETRAN -VARIANTE)</t>
  </si>
  <si>
    <t>PUENTE AMARILLO O PASO REAL</t>
  </si>
  <si>
    <t>10 de octubre 2019</t>
  </si>
  <si>
    <t>Cumplió los fondeos los esta realizando anticipadamente</t>
  </si>
  <si>
    <t>Aporte anual 2019</t>
  </si>
  <si>
    <t>cumplio y anticipo el aporte anual de enero de 2020</t>
  </si>
  <si>
    <t xml:space="preserve">Traslado de redes Húmedas UF1 </t>
  </si>
  <si>
    <t>PK 2+800</t>
  </si>
  <si>
    <t>PK 23+860 CI</t>
  </si>
  <si>
    <t>Con oficio D-609-2017-1 el 15-05-17 se radico la V2 del PAGA, con oficio EPS4G-0241-17 el 25-05-17 se emitió concepto de No Objeción al documento.
Con oficio D-0899-2017-1 el 29-06-17 se remitió la V3 del PAGA, con oficio EPS4G-0312-17 radicado el 10-07-17 se solicitó al Concesionario remitir una nueva versión que incluya la totalidad de los permisos del capitulo 7 treinta días antes de iniciar la ejecución de las obras. 
Con oficio EPS4G-405-17 radicado el 08-09-17 se dio viabilidad a la ejecución de las actividades de Mejoramiento propuestas por el Concesionario en el PK12+600 y sitios que no requieran aplicación de permisos.
Con comunicación EPS4G-0269-18 radicada el 23-04-18 en el Concesionario, se presentó concepto de No Objeción al documento PAGA de Mejoramiento V3, quedando condicionando el inicio de las actividades que requieran la utilización de la ZODME a la No Objeción previa de éstas. 
Con comunicación EPS4G-0269-18 el 23-04-18, se dio el concepto de No Objeción al PAGA de Mejoramiento V3 
Con comunicación EPS4G-0414-18 el 30-05-18 y radicado ANI 2018-409-053521-2, se envió a la ANI el PAGA de Mejoramiento V3 No Objetado
- Con oficio EPS4G-0297-19 radicado el 14-03-19, Interventoría emite la No Objeción al PAGA de Mejoramiento UF1 y UF2.1 V4</t>
  </si>
  <si>
    <t>MOVIMIENTO DE TIERRA (LLENO ESTRUCTURAL)</t>
  </si>
  <si>
    <t>PK 14+600</t>
  </si>
  <si>
    <t>MOVIMIENTO DE TIERRA (EXCAVACION) y BOX - CI</t>
  </si>
  <si>
    <t>PK20+430 CI</t>
  </si>
  <si>
    <t>MOVIMIMIENTO DE TIERRA</t>
  </si>
  <si>
    <t>PK0+650</t>
  </si>
  <si>
    <t>DEMOLICION DE CASETAS</t>
  </si>
  <si>
    <t>PK 3+400</t>
  </si>
  <si>
    <t>MURO 012 TA</t>
  </si>
  <si>
    <t>MOVIMIENTO DE TIERRA -CI / CD</t>
  </si>
  <si>
    <t>FRENTE INACTIVO. Se han colocado tubos de 900 mm. Pendiente de la construcción de las cajas colectoras o pozo de conexión.</t>
  </si>
  <si>
    <t>FRENTE INACTIVO. Se han colocado tubos prefabricados Titán, de 900 mm. Pendiente de la construcción de las cajas colectoras o pozo de conexión.</t>
  </si>
  <si>
    <t xml:space="preserve">MOVIMIENTO TIERRA </t>
  </si>
  <si>
    <t xml:space="preserve">
Para la UF3.1C  Se continuó  la excavación por medio de sistema de perforación y voladura, del túnel  principal,  sin atrasos evidentes.
</t>
  </si>
  <si>
    <t xml:space="preserve">El presupuesto actualizado de redes húmedas obtiene el concepto de NO objeción. </t>
  </si>
  <si>
    <t>PK 0+150</t>
  </si>
  <si>
    <t xml:space="preserve">MURO 044 CA y BOX CULVERT </t>
  </si>
  <si>
    <t>MURO 045 TA y BOX CULVERT</t>
  </si>
  <si>
    <t>Puente PK 8+404 - UF1 PILA  1. Viga Cabezal terminada. Frente inactivo.</t>
  </si>
  <si>
    <t>Puente PK9+160- UF 1 . ESTRIBO 2. Estribo de Calzada izquierda terminado. Frente inactivo.</t>
  </si>
  <si>
    <t>Puente PK9+777- UF 1 CI Excavación de caisson 4. Frente inactivo</t>
  </si>
  <si>
    <t>Puente PK9+777- UF 1 ESTRIBO1. CD . Frente inactivo</t>
  </si>
  <si>
    <r>
      <t xml:space="preserve">De acuerdo con el programa de trabajo presentado por el concesionario para la </t>
    </r>
    <r>
      <rPr>
        <b/>
        <sz val="11"/>
        <rFont val="Arial"/>
        <family val="2"/>
      </rPr>
      <t>UF3.1A</t>
    </r>
    <r>
      <rPr>
        <sz val="11"/>
        <rFont val="Arial"/>
        <family val="2"/>
      </rPr>
      <t>, el concesionario continuó actividades de excavación por el sistema  de  perforación y voladura, del túnel principal en el Portal Medellín, sin atrasos evidentes.</t>
    </r>
  </si>
  <si>
    <t>Observaciones: En los reportes de Permisos de intervención, Inscripción (registro) y Promesas de compreventa, se suministran estadisticas de acuerdo a los insumos entregados fisicamente en los informes mensuales.    Los Predios MAR1_UF2_113, MAR1_UF2_146 se desafectaron con oficio 02-01-20191128010766 del 28/11/2019.</t>
  </si>
  <si>
    <t>Sep-2019</t>
  </si>
  <si>
    <t>Puente PK 2+300 UF1- Acabado de New Jersey ambos costados.</t>
  </si>
  <si>
    <t>o PR 13+000</t>
  </si>
  <si>
    <t>PK 16+500</t>
  </si>
  <si>
    <t>FRENTE INACTIVO - Talud rehabilitado. En observación por haber fallado. Fue realizado un tratamiento como estabilización de hidrosiembra, con perforación de drenes horizontales y construcción de drenaje en forma parcial (cuneta de sección en V sobre la banca intermedia). En un tramo superior del talud (zona mas afectada), se aplicó concreto lanzado. Debido a la aparición de lluvias, se han hecho algunas bolsas de lodo con ayuda del mismo manto geosintético y deterioro de la cuneta de la banca intermedia hacia el PK menor.</t>
  </si>
  <si>
    <t>PR 5+000</t>
  </si>
  <si>
    <r>
      <rPr>
        <b/>
        <sz val="11"/>
        <rFont val="Arial"/>
        <family val="2"/>
      </rPr>
      <t>Portal Santa Fe - Segundo Tubo Túnel de Occidente</t>
    </r>
    <r>
      <rPr>
        <sz val="11"/>
        <rFont val="Arial"/>
        <family val="2"/>
      </rPr>
      <t xml:space="preserve">
Actividades de excavación por el sistema perforación y voladura en túnel principal- Sección - completa, Tipo SB-3, (Portal Santa Fe).
Actividades de instalación concreto en Nicho SOS y de atices en Galería vehicular  No 3.</t>
    </r>
  </si>
  <si>
    <t>ÉPSILON 4G</t>
  </si>
  <si>
    <t xml:space="preserve">NA </t>
  </si>
  <si>
    <t>Seguimiento Ofcina fija de atención al usuario.</t>
  </si>
  <si>
    <t>Se le recomienda al concesionario que para el inicio de actividades de cada proyecto de Puentes, los diseños deben estar No Objetados por la interventoría del Proyecto.</t>
  </si>
  <si>
    <t>Puente PK 2+500 UF1.  Finaliza contrucción de New Jersey por ambos costados.</t>
  </si>
  <si>
    <t xml:space="preserve">Puente PK 3+320 UF1. Vista panorámica. </t>
  </si>
  <si>
    <t>Puente PK7+920- UF1.  Lleno y compactación sobre losa de aproximación.</t>
  </si>
  <si>
    <t>PK19+220 GUARACU II. Finaliza actividad de ampliación y acabado en baranda vehicular, costado derecho</t>
  </si>
  <si>
    <t>PK20+919 EL SAPO UF2.1  Finaliza actividad de ampliación y acabado en baranda vehicular, costado izquierdo</t>
  </si>
  <si>
    <t>FRENTE INACTIVO. Se realizo perfilado de talud y cubrimiento con malla electrosoldada y concreto lanzado. Se adiciono un modulo 'independiente' de un muro en HA, hacia el PK menor o PK 0+810 o # 004.</t>
  </si>
  <si>
    <t>Se coloco malla electrosoldada para reforzar nuevamente el talud. Al acceso intervenido se le subió la rasante a fin de sostener el talud que da apoyo a la actual vía, para que no vuelva a fallar, de esta manera se accede provisionalmente a los trabajos del nuevo puente sobre el estribo # 2 o PK 8+800.</t>
  </si>
  <si>
    <t>FRENTE INACTIVO - Box peatonal. Se llevo a cabo la demolición de andenes, jardines, muros, escalones y parqueadero (sector recreacional de los Tamarindos - Comfenalco). Se hace excavación mecanizada para acondicionar la entrada sobre el costado izquierdo, por lo tanto se demuelen placas de contra piso en concreto. Sobre el PK mayor se hacen cortes mecanizados (descapotes).</t>
  </si>
  <si>
    <t>PR 73+000</t>
  </si>
  <si>
    <t>Traslado de redes húmedas UF2.1.</t>
  </si>
  <si>
    <t>MOVIMIENTO DE TIERRA (CORTE Y RELLENO) -  CD/CI y BOX</t>
  </si>
  <si>
    <t>PK 15+200</t>
  </si>
  <si>
    <t>MOVIMIENTO DE TIERRA (EXCAVACION) y BOX #064 - CD</t>
  </si>
  <si>
    <t>MOVIMIENTO DE TIERRA (EXCAVACION) y BOX # 072- CD</t>
  </si>
  <si>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</si>
  <si>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Frente Inactivo.</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</si>
  <si>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u/>
        <sz val="11"/>
        <color theme="1"/>
        <rFont val="Arial"/>
        <family val="2"/>
      </rPr>
      <t>INFRAESTRUCTURA</t>
    </r>
    <r>
      <rPr>
        <sz val="11"/>
        <color theme="1"/>
        <rFont val="Arial"/>
        <family val="2"/>
      </rPr>
      <t xml:space="preserve">
ESTRIBO 1. Instalación de acero de refuerzo de los núcleos Caissons 1 y 2 y se funden.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El avance en excavación y construcción de anillos es del 70,2%</t>
    </r>
  </si>
  <si>
    <r>
      <rPr>
        <b/>
        <sz val="11"/>
        <color theme="1"/>
        <rFont val="Arial"/>
        <family val="2"/>
      </rPr>
      <t>PUENTE PK9+160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 Frente inactivo.
El avance en excavación y construcción de anillos es del 115,4%</t>
    </r>
  </si>
  <si>
    <r>
      <t xml:space="preserve">PUENTE PK9+777 UF1. </t>
    </r>
    <r>
      <rPr>
        <sz val="11"/>
        <color theme="1"/>
        <rFont val="Arial"/>
        <family val="2"/>
      </rPr>
      <t>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Frente inactivo.
El avance en excavación y construcción de anillos es del 69,1%</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</si>
  <si>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2a..INFRAESTRUCTURA  terminada, Frente de Obra Inactivo. Falta la SUPERESTRUCTURA del Puente.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</si>
  <si>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</si>
  <si>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</si>
  <si>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t>PK20+670 LA GUAIRA  Finaliza actividad de ampliación costado derecho.</t>
  </si>
  <si>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ETAPA INFRAESTRUCTURA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ETAPA SUPERESTRUCTURA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Queda pendiente en vano 4 por el costado izquierdo. Se instala acero de refuerzo losa de aproximación Estribo 1 y se funde.</t>
    </r>
  </si>
  <si>
    <t xml:space="preserve"> PK18+293 UF2.1. Vista panorámica avance construcción Puente. Frente inactivo.</t>
  </si>
  <si>
    <t>PK21+500 UF2.1Vista panorámica avance construcción del Puente. Frente inactivo.</t>
  </si>
  <si>
    <t>PK22+080 UF2.1. Vista panorámica Puente construido.</t>
  </si>
  <si>
    <t>PK22+640 UF2.1. Vista panorámica Puente construido.</t>
  </si>
  <si>
    <t>PK23+500 UF2.1. Vista panorámica Puente construido.</t>
  </si>
  <si>
    <t>PK19+220 GUARACU II. Finaliza actividad de ampliación .</t>
  </si>
  <si>
    <t>PK20+919 EL SAPO UF2.1 Finaliza actividad de ampliación.</t>
  </si>
  <si>
    <t xml:space="preserve">Se continuara con actividad de excavación, cargue y transporte de material. El rompimiento del banco rocoso 'en cajón' se hace con martillos neumáticos de todos los calibres y con voladuras usando explosivos químicos. Piedras de gran volumen son cargadas para llevarlas a sitios de escolleras. </t>
  </si>
  <si>
    <t xml:space="preserve">FRENTE INACTIVO. Se construyo una especie de contrafuerte (en concreto armado) a fin de hacer llenos al tramo de muro ya construido. Para completar el resto del muro (módulos del 1 al 5), se requiere intervenir la actual vía. Hay acopio de material de relleno. Sitio muy próximo a un nuevo puente vehicular. </t>
  </si>
  <si>
    <t xml:space="preserve">FRENTE INACTIVO. Curva de Tafetanes (cerca a las ventas ambulatorias de frutas). Mecánicamente con CAT y con bulldozer se excavo este frente de obra, en su segunda fase. Hubo perforación (para los pernos pasivos) y tendido de malla electrosoldada en la primera fase de perfilación + la aplicación de concreto lanzado con e= 10 cm. Hubo también construcción de drenajes perimetrales (bajantes + cunetas de corona).  </t>
  </si>
  <si>
    <t>OTROS TRABAJOS (SEGURIDAD VIAL)</t>
  </si>
  <si>
    <t xml:space="preserve">Programa 1. Atención al usuario </t>
  </si>
  <si>
    <t>Aporte semenestral 2020</t>
  </si>
  <si>
    <t>Dic-2019</t>
  </si>
  <si>
    <t xml:space="preserve">Se realizan actividades de corte mecánico (con CAT sobre orugas) de montaña (sobre el antiguo acceso al municipio). Se tienen que hacer perforaciones verticales para el rompimiento del banco rocoso, con el uso de explosivos químicos controlados y con equipos pesados de perforación.    </t>
  </si>
  <si>
    <t xml:space="preserve">Muro terminado. Conseguida la rasante con material de BG se procedió a imprimarla con emulsión asfáltica de curado lento y a colocar la capa intermedia de mezcla asfáltica tipo MSC-25. </t>
  </si>
  <si>
    <t xml:space="preserve">Obra terminada. Conseguida la rasante con material de BG se procedió a imprimarla con emulsión asfáltica de curado lento y a colocar la capa intermedia de mezcla asfáltica tipo MSC-25. Esta rasante se empalma con la del muro anterior. </t>
  </si>
  <si>
    <t>PK 16+200</t>
  </si>
  <si>
    <t>MOVIMIENTO DE TIERRA (EXCAVACION) y BOX #071 - CD</t>
  </si>
  <si>
    <t xml:space="preserve">El muro debe hacer conexión con el estribo # 1 del nuevo puente vehicular (como aproche sobre el estribo # 1), por lo tanto se hace un muro adicional en concreto reforzado. Sector El Francés. </t>
  </si>
  <si>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</si>
  <si>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t>PK20+380 UF2.1. ESTRIBO 2. Acabados finales. Frente inactivo esta semana.</t>
  </si>
  <si>
    <t>ACTIVIDADES DE MANTENIMIENTO - UF4,1</t>
  </si>
  <si>
    <t>ACTIVIDADES DE MANTENIMIENTO - UF4,2</t>
  </si>
  <si>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INFRAESTRUCTURA terminada. Frente Inactivo. 
Se funden las losas de aproximación Estribos 1 y 2.</t>
    </r>
  </si>
  <si>
    <t>Puente PK 5+540 UF1-Vista panorámica avance construcción Puente. Infraestructura terminada.</t>
  </si>
  <si>
    <t>Puente PK 5+540 UF1-Vistapanorámica avance construcción Puente. Infraestructura terminada.</t>
  </si>
  <si>
    <t>Puente PK 6+240 - UF 1  PILA 1. Excavación de Caissons 3, 4, 5 y 6.</t>
  </si>
  <si>
    <t>PK18+700 MUÑOZ II. Instalación de baranda metálica, carril derecho.</t>
  </si>
  <si>
    <t>E</t>
  </si>
  <si>
    <t xml:space="preserve">                                                            TOTAL APORTES EQUITY</t>
  </si>
  <si>
    <t>P</t>
  </si>
  <si>
    <t>IS</t>
  </si>
  <si>
    <t>SC</t>
  </si>
  <si>
    <t>CA</t>
  </si>
  <si>
    <t>R</t>
  </si>
  <si>
    <t>VF</t>
  </si>
  <si>
    <t>APORTE 2019</t>
  </si>
  <si>
    <t>NOV/2019</t>
  </si>
  <si>
    <t>Cumplido</t>
  </si>
  <si>
    <t xml:space="preserve">FRENTE INACTIVO. Se realizo la demolición de las casetas del antiguo peaje de Palmitas. Hubo demolición de bahías, suspensión y retiro de redes eléctricas.  La cimentación fue llenada con adición concreto hidráulico y se hace uso de paneles en malla electrosoldada. El trafico todavía se canaliza con conos / maletines; hay instalado aviso luminoso dando permanentemente información a los usuarios. </t>
  </si>
  <si>
    <t>PK 6+420</t>
  </si>
  <si>
    <t>MURO 018 TA</t>
  </si>
  <si>
    <t xml:space="preserve">Muro terminado. Sobre el PK menor se excava con CAT y se baja rasante. El sitio se tiene como acopio de materiales y de estacionamiento de equipos. </t>
  </si>
  <si>
    <t>Muro sobre cimentación profunda (de 3 caisson). Y será aproche del puente del mismo PK, para el estribo # 1. En este sitio y hacia el PK menor, se termino la estructura granular del pavimento flexible llegando hasta el estribo # 2 del nuevo puente (o PK 7+750) y se procedió a colocar la capa intermedia de mezcla asfáltica MSC-25. El sitio se tiene para estacionar equipos de construcción. Sector de Eutimio.</t>
  </si>
  <si>
    <t xml:space="preserve">FRENTE INACTIVO. Se presento deslizamiento el día 22 de enero, donde desapareció mas de las 3/4 partes (o área frontal) del trabajo realizado. El trabajo de perfilado y corte de montaña comprendía una gran magnitud de movimiento de tierra. El concesionario dice que hará un retro análisis de lo acontecido para establecer sus causas. </t>
  </si>
  <si>
    <t xml:space="preserve">FRENTE INACTIVO, por posible cambio en su diseño geométrico. Se realizo excavación mecánica de forma intermitente y con dificultades de acceso por fuertes pendientes y también debido a causa de lluvias. La primera terraza perfilada ya se tiene protegida con: malla electrosoldada + penos pasivos + drenes + concreto lanzado + dados de concreto para apoyar las platinas de acero. La segunda fase se perfilo y se coloco bulonado de acero corrugado y se protegió con malla de acero eslabonada tipo MT- 6000. Este frente fue lentamente intervenido debido a la baja calidad de los suelos (suelos muy escurridizos). </t>
  </si>
  <si>
    <t>Se realizaron trabajos de colocación de granulares tipo BG y el extendido + colocación de la capa asfáltica. De esta manera queda vinculado el tramo con el retorno #2 en capa asfáltica.  Hay demarcación horizontal (con pintura amarilla - eje), a fin de poder utilizar tramos para el transito automotor y entrar a intervenir la calzada existente.</t>
  </si>
  <si>
    <t xml:space="preserve">FRENTE INACTIVO. Se llevo a cabo la demolición de la caseta de vigilancia y de un pequeño parqueadero que se tenia adecuado ocupando una sección de vía (Portal Medellín). Hay canalización del transito con conos y maletines.  </t>
  </si>
  <si>
    <t>REVISIÓN DE LA PLATAFORMA OLYMPUS</t>
  </si>
  <si>
    <t>Se realizó verificacion, observación y aprobacion de cada uno de los datos que se ingresaron a la plataforma Olympus por parte del Concesionario.</t>
  </si>
  <si>
    <r>
      <t>N</t>
    </r>
    <r>
      <rPr>
        <sz val="10"/>
        <color theme="1"/>
        <rFont val="Calibri"/>
        <family val="2"/>
        <scheme val="minor"/>
      </rPr>
      <t>o Aplica Compensación</t>
    </r>
  </si>
  <si>
    <t xml:space="preserve">Programa 4. Información y participación comunitaria </t>
  </si>
  <si>
    <t>Lugar: Santa fe de Antioquia, seguimiento oficina fija de atención al usuario y seguimiento a PQRS del proyecto.</t>
  </si>
  <si>
    <r>
      <t xml:space="preserve">PUENTE PK0+930 UF1: </t>
    </r>
    <r>
      <rPr>
        <sz val="11"/>
        <color theme="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color theme="1"/>
        <rFont val="Arial"/>
        <family val="2"/>
      </rPr>
      <t xml:space="preserve">INFRAESTRUCTURA  TERMINADA
</t>
    </r>
    <r>
      <rPr>
        <sz val="11"/>
        <color theme="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color theme="1"/>
        <rFont val="Arial"/>
        <family val="2"/>
      </rPr>
      <t xml:space="preserve">SUPERESTRUCTURA.
</t>
    </r>
    <r>
      <rPr>
        <sz val="11"/>
        <color theme="1"/>
        <rFont val="Arial"/>
        <family val="2"/>
      </rPr>
      <t>Instalación de mortero de nivelacióin sobre pedestales.</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</si>
  <si>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</si>
  <si>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
    </r>
    <r>
      <rPr>
        <sz val="11"/>
        <color theme="1"/>
        <rFont val="Arial"/>
        <family val="2"/>
      </rPr>
      <t xml:space="preserve">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t>
    </r>
    <r>
      <rPr>
        <u/>
        <sz val="9"/>
        <color theme="1"/>
        <rFont val="Calibri"/>
        <family val="2"/>
        <scheme val="minor"/>
      </rPr>
      <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</si>
  <si>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Se instala plataforma, acero de refuerzo y se funde Viga Cabezal, con topes sísmicos y pedestales.
PILA 2: Fundida de Caisson 7, 8, 9 y 10. Excavación para construcción de Dado.
PILA 3: Instalación acero de refuerzo y encofrado para el Dado y se funde. Se funde Columna en H hasta el nivel de Viga Cabezal. Instalación andamios de carga, plataforma y acero de refuerzo Viga Cabezal y se funde con topes sísmicos y pedestales.
PILA 4: Instalación acero de refuerzo del dado y se funde e instalación acero de refuerzo del último tramo de Columna en H y se funde.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Instalación de acero de refuerzo viga cabezal y se funde con topes sísmicos y pedestales.
ESTRIBO 2: Instalación de solado, acero de refuerzo y se funde  Viga Cabezal, con topes sísmicos y pedestales. Se instala acero de refuerzo del cuerpo del Estribo y aletas y se funde. Frente inactivo.</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</si>
  <si>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PILA 1 Caisson 3 h=14,68m, PILA 1 Caisson 4 h=13m, PILA 2 Caisson 5 h=12,6m, PILA 2 Caisson 6 h=12m. PILA 3 Caisson 7 h=9m, PILA 3 Caisson 8 h=9m, ESTRIBO 2 Caisson 9 h=11,05m,  Caisson 10 h=9m,  .  El avance en la excavación y fundida de anillos es del 85,2%.
I</t>
    </r>
    <r>
      <rPr>
        <u/>
        <sz val="11"/>
        <color theme="1"/>
        <rFont val="Arial"/>
        <family val="2"/>
      </rPr>
      <t xml:space="preserve">NFRAESTRUCTURA
</t>
    </r>
    <r>
      <rPr>
        <sz val="11"/>
        <color theme="1"/>
        <rFont val="Arial"/>
        <family val="2"/>
      </rPr>
      <t>PILA 1. Se funde núcleo del caisson 3 y 4. Se funden columnas hasta el nivel de Viga Cabezal.
PILA2. Instalación de acero de refuerzo de los núcleos de los Caisson 5 y 6 y se funden. Se instala acero de refuerzo de las Columnas y se funde a nivel de Viga cabezal. Instalación acero de refuerzo y encofrado de Viga Cabezal y se funde.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
Frente inactivo.</t>
    </r>
  </si>
  <si>
    <t>Ampliación Puente La Guaira UF2.1</t>
  </si>
  <si>
    <t>Puente PK 0+930. Instalación de mortero de nivelación sobre pedestales.</t>
  </si>
  <si>
    <t>Puente PK 2+100 - UF 1- Se funde losa de aproximación Estribo 1.</t>
  </si>
  <si>
    <t>PK2+920 UF 1-Instalación acero de refuerzo losa vano 2.</t>
  </si>
  <si>
    <t>Puente PK 11+110 - UF 1 - PILAS 2. Excavación para construcción de Dado. Frente Inactivo</t>
  </si>
  <si>
    <t>Puente PK 11+110 - UF 1 - Vista panorámica avance construcción Puente. Frente Inactivo.</t>
  </si>
  <si>
    <t>Construcción  de Puentes:  PK10+120  UF1; Puente PK23+500 UF2.1; Puente PK3+320 (La Aldea) UF1, Puente PK0+157 UF1 , Puente PK22+080 (El Sapo) UF2.1, Puente PK2+100 UF1, Puente PK2+300 UF1, Puente PK10+440 UF1, Puente 6+040 UF1, Puente PK7+920 UF1,  Puente PK1+940 UF1, Puente 8+115 UF1, Puente PK22+640 UF2.1, Puente PK21+840 UF2.1 , Puente PK21+500 UF2.1, Puente PK18+293 UF2.1, Puente PK0+930UF1, Puente PK5+240 UF1, Puente PK5+540 UF1, Puente PK6+900 UF1, Puente PK11+110 UF1, Puente PK8+404 UF1, Puente PK9+160 UF1, Puente PK1+440 UF1, Puente PK2+920 UF1, Puente PK2+500 UF1, Puente PK6+240 UF1, Puente PK7+000 UF1, Puente PK7+750 UF1, Puente PK8+705 UF1, Puente PK8+800 UF1,  Puente PK20+680 UF2.1, Puente PK21+220 UF2.1, Puente PK4+500 UF1.</t>
  </si>
  <si>
    <t>Obra terminada. Se colocaron 6 anclajes activos en la parte baja del actual talud y estos atravesaron el cuerpo del muro para ser allí tensionados. Se hicieron llenos compactos llegando a la cota de sub rasante; y se demolió la corona del muro existente. Hay acopio en el sitio de materiales y estacionamiento de equipos.</t>
  </si>
  <si>
    <t xml:space="preserve">Muro terminado. El sitio se destina para el parqueo de equipos de construcción y acopio de materiales. </t>
  </si>
  <si>
    <t xml:space="preserve">Se le hizo un jarillón (con CAT 320 D2L) que acompaña al box longitudinalmente. A este box, solo se le construyó un primer tramo de la obra, hace mas de 1 año. Hacia el PK menor, se interviene con descapotes, excavación mecanizada y llenos. Pero se continua con la construcción de (2) ODTs: # 055 o PK 12+412 y # 056 o PK 12+529 en tubería Titán de 900 mm. acampanada; se ensamblaron los aceros para los cabezotes y las aletas. También se ejecuta la construcción de filtros. </t>
  </si>
  <si>
    <t>PK  18+000</t>
  </si>
  <si>
    <t xml:space="preserve">Se realizan actividades de colocación de escamas (con grúa) y de sus bandas poliméricas en forma secuencial sobre el PK menor. Se construyo un muro de concreto en HA., (sobre el PK mayor) a fin de poder pasar sobre este una ODT de 900 mm. que había sido retirada provisionalmente para poder acceder con materiales y equipos a la obra. Se sigue recomendando que el lleno sea granular (ya sea BG o SBG - 50 o 38) cumpla especificación, propiedades físicas y los procesos de colocación / compactación y sin segregación.   </t>
  </si>
  <si>
    <t xml:space="preserve">Se realizan actividades de instalación de escamas prefabricadas, con instalación de bandas geosintéticas y colocación de material de SBG, hacia el PK mayor. El material de lleno que se extiende con pajarita y se compacta con benitín Hamm. Se sigue recomendando que el lleno sea granular (ya sea BG o SBG - 50 o 38) cumpla especificación, propiedades físicas y los procesos de colocación / compactación y sin segregación.   </t>
  </si>
  <si>
    <t xml:space="preserve">Se realiza excavación y llenado mecánico utilizando bulldozer CAT (D6T) y una CAT sobre orugas. Sitio muy cercano a las riveras del Rio Cauca (sector de Tierra Mítica). </t>
  </si>
  <si>
    <t>PR 48+000</t>
  </si>
  <si>
    <t>PR 44+200</t>
  </si>
  <si>
    <t>PR 46+800</t>
  </si>
  <si>
    <t>TRABAJOS DE SEGURIDAD VIAL</t>
  </si>
  <si>
    <t>PR 0+000 Bolombolo</t>
  </si>
  <si>
    <t xml:space="preserve">Trabajos terminados. </t>
  </si>
  <si>
    <t>TRABAJOS (SEGURIDAD VIAL - H)</t>
  </si>
  <si>
    <t>TRABAJOS (SEGURIDAD VIAL - V)</t>
  </si>
  <si>
    <t>UF3 - PR 45+200. PEAJE EN OPERACIÓN NORMAL.</t>
  </si>
  <si>
    <t xml:space="preserve">Observaciones: </t>
  </si>
  <si>
    <t xml:space="preserve">No hay observaciones </t>
  </si>
  <si>
    <t xml:space="preserve">Finalización y envió informe mensual #52 y anexos </t>
  </si>
  <si>
    <t>del 06-02-2020 al 08-02-2020</t>
  </si>
  <si>
    <t xml:space="preserve">Revisiòn Formato tramites socio ambientales con corte al 06-02-2020, enviado por el Concesionario a la ANI y la Interventorìa </t>
  </si>
  <si>
    <t>Actualización y envió Archivo excel "Indicadores VPRE enero" solicitado por la supervisión ambiental de la ANI vía correo electrónico el día 05-02-2020.</t>
  </si>
  <si>
    <t>Jornada de trabajo Concesionario - Interventoría:
-Revisión estructura informe final compensaciones asociado al PAGA Rehabilitación UF4.2 
-Revisión y actualización trámites ANISCOPIO
-Revisión estado y trazabilidad cambios menores</t>
  </si>
  <si>
    <t>ÉPSILON 4G, DEVIMAR</t>
  </si>
  <si>
    <t>Seguimiento  PMA Ficha PMF-02 Manejo y desposición de materiales de excavación sobrantes y demoliciones</t>
  </si>
  <si>
    <t xml:space="preserve">Actualización Formato A-E4G-01 asociado al PAGA de Rehabilitación UF4.2 </t>
  </si>
  <si>
    <t>Elaboración y envió informe semanal #226</t>
  </si>
  <si>
    <t xml:space="preserve">Oficinas DEVIMAR Midellín, Jornada de trabajo conjunta Concesionario - Interventoría </t>
  </si>
  <si>
    <t>UF1 y UF2.1  Seguimiento PMA Ficha PMF-02 Manejo y desposición de materiales de excavación sobrantes y demoliciones</t>
  </si>
  <si>
    <t>PK 0+600</t>
  </si>
  <si>
    <t>PK 0+700</t>
  </si>
  <si>
    <t>Hubo cortes mecánicos cercanos al nuevo puente vehicular, estribo #2. Hacia el muro del PK 0+736 o # 003, CAT320 D2L hace demolición de bajante escalonada, con martillo hidráulico. La idea es unir con llenos y rasante los tres muros contiguos (# 005 + # 004 + # 003). Se ha completado el tramo del muro en HA # 003 y ahora se le construye un colchón drenante. Es necesario reconstruir un tramo de bajante escalonada, se utilizo tubo recto de 1200 mm. dentro del trasdós; se fundió placa de contra piso del descole.</t>
  </si>
  <si>
    <t xml:space="preserve">Hacia el PK mayor / menor, se coloco la estructura del pavimento, hasta la capa intermedia de MSC-25.  Se hicieron cunetas longitudinales en concreto (utilizando el sistema ajedrezado en un costado). Sobre el otro costado se construyen filtros y se llena el separador central con tierra. Sobre un corto tramo se inicia el acopio de vigas pretensadas de los puentes vehiculares. </t>
  </si>
  <si>
    <t xml:space="preserve">FRENTE INACTIVO. La obra se tiene con centro de parqueo de equipos y acopio de materiales. Los taludes del área, se han recubierto de concreto lanzado. </t>
  </si>
  <si>
    <t xml:space="preserve">Se continua la construcción de muro de contención. Abajo de las partidas a Ebéjico. Se montan escamas prefabricadas, se tienden y aseguran cintas poliméricas y se hacen llenos por capas con material de SBG. Se fundió caja receptora de drenaje (ubicada sobre el trasdós del muro). Sobre el intradós se construye una bajante escalonada.   </t>
  </si>
  <si>
    <t xml:space="preserve">Se finalizaron las actividades de instalación de escamas prefabricadas en el nivel de coronación, instalación de bandas geosintéticas y la colocación de material de SBG. Sobre el acceso o PK mayor se interviene el paso a la Vda. Piedra Negra con la construcción de una vía de pavimento en concreto rígido. </t>
  </si>
  <si>
    <t>FRENTE INACTIVO. Sobre el corte del talud en cajón, se hizo la construcción de las cunetas de corona (con sección en V y en concreto), bajantes y drenes en PVC. Los trabajos en el box culvert son parados nuevamente (existen problemas de limites prediales). Box de a = 1.8 m x h = 2 m. Será un box con 11 escalones y de L= 36 m.; la topografía del sector es bastante abrupta, Sector Doña Rosa.</t>
  </si>
  <si>
    <t>FRENTE INACTIVO. Se hicieron los filtros laterales (geotextil + piedra filtro + tubería ranurada en PVC de 6'') y se iniciaran los llenos compactados con benitín. Se utilizo pajarita para extender llenos. Se hizo empalme escalonado en concreto (descole) y se unió con tubo de 900 mm., existente. Sitio ubicado cerca al vivero La Jungla.</t>
  </si>
  <si>
    <t xml:space="preserve">Se tuvo una excavación profunda con CAT y se dificulto por encontrar suelos lutiticos. Se hizo un filtro profundo (utilizando geotextil + piedra bola + tubería ranurada en PVC de 6''). Sobre el filtro se hizo un lleno tipo pedraplén. El área intervenida (con Doosan sobre orugas y CAT sobre orugas + bulldozer D6T+ vibro para afirmados Hamm) deberá emplazar una vía veredal y la segunda calzada (a otro nivel).También se avanza con cortes mecanizados hacia el PK menor o PK 14+300. De esta manera se conectaran frentes de trabajo sobre terraplenes. </t>
  </si>
  <si>
    <t>PK  18+200</t>
  </si>
  <si>
    <t>Hacia el PK menor (o PK 20+200) se colocaron granulares (BG), se imprimaron con emulsión y se coloco la capa intermedia de MSC- 25; se hizo conexión hasta el nuevo puente de El Francés.  
Hacia el PK mayor (CI) se construye un muro corto en HA (PK 21+723 o # 047).</t>
  </si>
  <si>
    <t xml:space="preserve">Perfilado de talud. Llegados los trabajos a nivel de subrasante se perfila nuevamente el terreno a fin de continuar la colocación de material de BG, para emplazar allí las dos calzadas. Se continua con la construcción de cunetas triangulares.  </t>
  </si>
  <si>
    <t>Se ha colocado sobre el borde del talud una capa de mezcla asfáltica tipo MSC-25.  Hubo demarcación horizontal (con pintura amarilla - eje), a fin de poder utilizar tramos para el transito automotor y entrar a intervenir la calzada existente. Se continuara con la actividad de estabilización del talud con perforaciones para drenes, anclajes inyectados e instalación de malla electrosoldada + concreto lanzado faltante (se realiza con personal y equipo suspendido). Se continua la construcción de cunetas triangulares.</t>
  </si>
  <si>
    <t xml:space="preserve">FRENTE INACTIVO. En un sector se aplicó la capa intermedia asfáltica. Pronto se acondicionará un gran tramo al servicio del transito de vehículos (y en forma provisional) para poder intervenir la calzada actual. Sobre el separador central se tiene material orgánico para su extendido. </t>
  </si>
  <si>
    <t>FRENTE INACTIVO. Se realizo la imprimación de las calzadas nuevas utilizando emulsión asfáltica y se extendió la primera capa de mezcla asfáltica tipo MSC-25 con dirección al Ahuyamal.  Hay demarcación horizontal (con pintura amarilla - eje), a fin de poder utilizar tramos para el transito automotor y entrar a intervenir la calzada existente. En el separador central se coloco material orgánico a fin de convertirlo pronto en zona verde. Se continua con los trabajos de construcción de las cunetas longitudinales en los costados de los taludes intervenidos. Taludes tratados con hidrosiembra muestran signos de estancamiento y por lo tanto requieren mas atención y una recuperación paisajística. Hubo traslado de redes secas.</t>
  </si>
  <si>
    <t xml:space="preserve">Se coloco la capa intermedia de MSC-25. Hay demarcación horizontal (con pintura amarilla - eje), a fin de poder utilizar tramos para el transito automotor y entrar a intervenir la calzada existente. Ahora se continua con actividad de construcción de cunetas triangulares y filtros. Las áreas tratadas con hidrosiembra de los taludes perfilados muestran signos de estancamiento y por lo tanto requieren mas atención y una recuperación paisajística. Sector correspondiente frente a la zodme # 16 y la Planta # 2. Pronto se acondicionará un gran tramo al servicio del transito de vehículos (y en forma provisional) para poder intervenir la calzada actual.  </t>
  </si>
  <si>
    <t xml:space="preserve">Se interviene con cortes mecánicos (con CAT + martillo hidráulico montado en su brazo) a fin de iniciar la construcción y conectar la vía con la inspección (o centro poblado) de San Nicolás. </t>
  </si>
  <si>
    <t>La empresa ISA., termino con la repotenciación del puente, incluida su pintura amarilla. No hay restricción del transito automotor.</t>
  </si>
  <si>
    <t xml:space="preserve">Hay trabajos pendientes por señalización vertical, se esta en proceso de cambio general en todo el corredor vial. Se inicia el cambio de mojones de concreto por PRs, en lamina metálica. Pendiente también el retiro de señales remplazadas. </t>
  </si>
  <si>
    <t xml:space="preserve">Se construyo un muro en HA, de L= 31 m. Falta por colocar su defensa metálica y hacer un descole (tipo disipador) de alcantarilla que lo atraviesa. </t>
  </si>
  <si>
    <t xml:space="preserve">Trabajos terminados. Se construyo un muro en Ha.,  de L = 21 m. </t>
  </si>
  <si>
    <t xml:space="preserve">Trabajos terminados. Se construyo un muro en Ha.,  de L = 31 m. </t>
  </si>
  <si>
    <t xml:space="preserve">PK 0+250 CI - Calzada existente. Se ha levantado el pavimento a fin de poder construir (en forma subterranea) las redes eléctricas y las redes ITS para la vía en concesión.  </t>
  </si>
  <si>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  El avance en la excavación y fundida de anillos es del 117,9%. 
</t>
    </r>
    <r>
      <rPr>
        <u/>
        <sz val="11"/>
        <color theme="1"/>
        <rFont val="Arial"/>
        <family val="2"/>
      </rPr>
      <t xml:space="preserve">INFRAESTRUCTURA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</si>
  <si>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 PILA 2 Caisson 5 h=9,37m, PILA 2 Caisson 6 h=9,8m, ESTRIBO 2 Caisson 7 h=11,3m, ESTRIBO 2 Caisson 8 h=13,11m.  .  El avance en la excavación y fundida de anillos es del 81,5%</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 Frente Inactivo.</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</si>
  <si>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color theme="1"/>
        <rFont val="Arial"/>
        <family val="2"/>
      </rPr>
      <t xml:space="preserve">INFRAESTRUCTURA TERMINADA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</si>
  <si>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</si>
  <si>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</si>
  <si>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</si>
  <si>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t xml:space="preserve">Puente PK 6+040 - UF 1  ESTRIBO 2. Se termina construcción Estribo </t>
  </si>
  <si>
    <t>Puente PK 6+900 - UF 1  PILA 2. Se instalan aisladores, y tuberia pasante para conexión de losa y dovela sobre pila.</t>
  </si>
  <si>
    <t>Puente PK 10+440 - Vista panorámica avance construcción Puente.</t>
  </si>
  <si>
    <t>PK20+680 UF2.1. ESTRIBO 2. Instalación acero de refuerzo Viga Cabezal.</t>
  </si>
  <si>
    <t>PK20+680 UF2.1. Adecuacione para inicio excavación de Caissons PILA 2.</t>
  </si>
  <si>
    <t>PK21+500 UF2.1 ESTRIBO 1. se funde  losa de aproximación.</t>
  </si>
  <si>
    <r>
      <t>PK0+000/17+700  UF1 ACT 00/31.</t>
    </r>
    <r>
      <rPr>
        <sz val="11"/>
        <rFont val="Calibri"/>
        <family val="2"/>
        <scheme val="minor"/>
      </rPr>
      <t xml:space="preserve"> En recorrido de inspección, no se evidencia actividades en traslado de redes.</t>
    </r>
  </si>
  <si>
    <r>
      <t xml:space="preserve">PK0+000/17+700  UF1 ACT 00/31. </t>
    </r>
    <r>
      <rPr>
        <sz val="11"/>
        <color theme="1"/>
        <rFont val="Calibri"/>
        <family val="2"/>
        <scheme val="minor"/>
      </rPr>
      <t>En recorrido de inspección, no se evidencia actividades en traslado de redes.</t>
    </r>
  </si>
  <si>
    <t xml:space="preserve"> UF2</t>
  </si>
  <si>
    <t>Consultas Previas</t>
  </si>
  <si>
    <t>Del 13/02/20
al 19/02/20</t>
  </si>
  <si>
    <r>
      <rPr>
        <sz val="11"/>
        <rFont val="Arial"/>
        <family val="2"/>
      </rPr>
      <t>Durante la presente semana se reciben los reportes de las operadoras con respecto a los incidentes y accidentes ocurridos en las unidades funcionales del proyecto, con trece (13) accidentes, con un (1)  Peatón Fallecido.</t>
    </r>
    <r>
      <rPr>
        <sz val="11"/>
        <color rgb="FFFF0000"/>
        <rFont val="Arial"/>
        <family val="2"/>
      </rPr>
      <t xml:space="preserve">
</t>
    </r>
    <r>
      <rPr>
        <sz val="11"/>
        <rFont val="Arial"/>
        <family val="2"/>
      </rPr>
      <t xml:space="preserve">
- Se realiza seguimiento a los vehículos de operación túnel de occidente, en las vías concesionadas   y las bases de operación del túnel de occidente, se prestan los servicios de manera normal,
- Se realiza la revisión de los niveles de Monóxido de Carbono (CO) , así como los niveles de visibilidad del túnel de occidente y se encuentra dentro de los niveles permitidos.
- Se realiza inspección de teléfonos S.O.S. del Túnel de Occidente y los nichos de auxilio.</t>
    </r>
  </si>
  <si>
    <t>Actividades de Operación ejecutadas en la Fase de Construcción
Semana 227</t>
  </si>
  <si>
    <t>Ruta Medellín - Santa Fé de Antioquia.
Unidad Funcional No 3.
- El Peaje de Aburra   PR45+300. Se encuentra en Operación Normal.
- Se realiza seguimiento a la zona inestable del PR45+000 y se observa que no presenta movimientos.
- El túnel de Occidente se realizan actividades de obra al interior del Túnel. PR43+200 y PR43+200.
- Pare y Siga Túnel de Occidente PR44+000 - Actividades de Entronque.
- Actividades Policía de Carreteras PR48+600, PR46+200.
- Limpieza de Calzada y Cunetas PR45+700.</t>
  </si>
  <si>
    <r>
      <rPr>
        <sz val="11"/>
        <rFont val="Arial"/>
        <family val="2"/>
      </rPr>
      <t>Ruta Medellín - Santa Fé de Antioquia
Unidad Funcional No 1.
- Desvío entre el PR36+300 al PR36+800 en el sector de la Aldea en transito normal.
- Rocería del Derecho de Vía PR34+300.</t>
    </r>
    <r>
      <rPr>
        <sz val="11"/>
        <color rgb="FFFF0000"/>
        <rFont val="Arial"/>
        <family val="2"/>
      </rPr>
      <t xml:space="preserve">
</t>
    </r>
    <r>
      <rPr>
        <sz val="11"/>
        <rFont val="Arial"/>
        <family val="2"/>
      </rPr>
      <t>- Limpieza de Calzada y de Cunetas PR29+000, PR33+800, PR24+500, PR23+100, PR24+100
- Actividades de Policía de Carreteras PR24+200.
- Zona Inestable PR34+900 sin movimiento.
- Instalación de Defensas Metálicas PR38+200, PR39+400.</t>
    </r>
  </si>
  <si>
    <t>Ruta Medellín - Santa Fé de Antioquia
Unidad Funcional No 2.1.
La vía se encuentra en funcionamiento normal</t>
  </si>
  <si>
    <r>
      <rPr>
        <sz val="11"/>
        <rFont val="Arial"/>
        <family val="2"/>
      </rPr>
      <t>Ruta Santa Fé de Antioquia - Bolombolo
Unidad Funcional No 4.2.
- La Vía se Encuentra en Operación Normal.
- Limpieza de Cunetas y Calzada PR01+100, PR08+200, PR37+200, PR46+100, PR18+200, PR36+500, PR43+200, PR52+300, PR58+300.</t>
    </r>
    <r>
      <rPr>
        <sz val="11"/>
        <color rgb="FFFF0000"/>
        <rFont val="Arial"/>
        <family val="2"/>
      </rPr>
      <t xml:space="preserve">
</t>
    </r>
    <r>
      <rPr>
        <sz val="11"/>
        <rFont val="Arial"/>
        <family val="2"/>
      </rPr>
      <t>- Limpieza de Alcantarillas PR43+300.
- Actividades Policía de Carreteras PR00+000.
- Retiro de Señales Verticales Mal Ubicadas.
- Instalación de Defensas Metálicas PR13+200, PR39+500, PR69+100, PR43+800
- Instalación de Señales Verticales PR00+000, PR07+000.
- Ambulancia Disponible PR44+900.
- Tala de Árbol PR46+400.
- Rocería del Derecho de Vía PR67+200.</t>
    </r>
  </si>
  <si>
    <t>Ruta Santa fé de Antioquia - Cañas gordas
Unidad Funcional No  2.2.
- Desvío de vía  en el PR60+300 para la ejecución de obras del Túnel del Toyo estado transitable. 
- Zona Inestable del PR97+500 no se presenta caída de material.
- La Vía se Encuentra Transitable..
- Actividades de Policía de Carreteras PR113+500.</t>
  </si>
  <si>
    <t>Ruta Santa Fé de Antioquia - Bolombolo
Unidad Funcional No 4.1.
- La Vía se Encuentra en Operación Normal.
- Construcción de Postes S.O.S.
- Instalación de Señales Verticales PR47+100.
- Demarcación de Zonas Escolares. PR44+300.</t>
  </si>
  <si>
    <t>UF1 - PR 38+200. INSTALACIÓN DE DEFENSAS METÁLICAS.</t>
  </si>
  <si>
    <t>UF1 - PR 24+200. POLICÍA DE TRANSITO.</t>
  </si>
  <si>
    <t>UF1 - PR 29+000. LIMPIEZA DE CUNETAS.</t>
  </si>
  <si>
    <t>UF1 - PR23+100. SEGUIMIENTO TIEMPOS DE PARE Y SIGA.</t>
  </si>
  <si>
    <t>UF2.2 -  PR81+500. AMBULANCIA DISPONIBLE.</t>
  </si>
  <si>
    <t>UF2.2 - PR81+200. INSPECCION VIAL.</t>
  </si>
  <si>
    <t>UF2 .1 - PR1+800. LIMPIEZA DE CUNETAS.</t>
  </si>
  <si>
    <t>UF2.2 - PR 03+000. VÍA NORMAL.</t>
  </si>
  <si>
    <t>UF2.1 - PR 6+400. PUENTE EN OPERACIÓN NORMAL.</t>
  </si>
  <si>
    <t>UF2.2 - PR 113+500. POLICÍA DE TRANSITO.</t>
  </si>
  <si>
    <t>UF3 - PR49+600. SALA DE CONTROL DEL TÚNEL.</t>
  </si>
  <si>
    <t>UF3 - PR40+200. TRABAJOS AL INTERIOR DEL TÚNEL.</t>
  </si>
  <si>
    <t>UF3 - PR44+700. SEGUIMIENTO A LOS NIVELES MONÓXIDO Y VISIBILIDAD</t>
  </si>
  <si>
    <t>UF4.2 - PR 43+800. INSTALACIÓN DE DEFENSAS.</t>
  </si>
  <si>
    <t>UF4.2 - PR 13+400. LIMPIEZA DE ALCANTARILLA.</t>
  </si>
  <si>
    <t>UF4.2 - PR 36+500. LIMPIEZA DE CUNETAS..</t>
  </si>
  <si>
    <t>UF4.2 - PR  0+000. INSTALACIÓN DE SEÑALES VERTICALES.</t>
  </si>
  <si>
    <t>UF4.1 -PR 44+300. SEÑALIZACIÓN.</t>
  </si>
  <si>
    <t>UF4.1 - PR  47+100. INSTALACIÓN DE SEÑALES VERTICALES.</t>
  </si>
  <si>
    <t xml:space="preserve">Se sigue acopiando material de rezaca del túnel. Sobre la plataforma se han colocado equipos, contenedores, llantas, campamento, materiales y herramienta pesada. Se realizo la construcción de un pavimento rígido que arranca desde la parte baja (antigua entrada a la Vda. La Frisola) y llega a la parte alta de la plataforma, cerca al puente de la Qda. La Negra; se habilita para el transito de particulares. Se interviene nuevamente un talud cercano al estribo # 1 del puente vehicular; por lo tanto se le recupero un área de concreto lanzado. </t>
  </si>
  <si>
    <t>Hecho el acceso a una cañada, se inicia corte y excavación mecánica (utilizando una oruga Hyundai). Se realiza la construcción de sub drenajes (geotextil + tubo perforado en PVC de 6'' + piedra filtro. Se fundió un concreto ciclópeo transversalmente hasta el fondo de la cañada a fin de mejorar la estabilidad de un terreno escurridizo y de alta pendiente. Hay presencia de aguas infiltradas y se deberá reconstruir una ODT existente.  También hay trabajos de replanteos topográficos.</t>
  </si>
  <si>
    <t xml:space="preserve">FRENTE INACTIVO. La hidrosiembra aplicada muestra escurrimientos y bolsas de lodo producto de lluvias en el sector. El sector requiere recuperación paisajística y un nuevo diseño de sostenimiento del talud. A la antigua entrada a La Volcana, se le extendió material de BG y se hizo un corto trayecto de pavimento rígido. Se excavo zanja a fin de instalar tritubo de 1 1/4'' en PVC para la red del sistema ITS del proyecto.   </t>
  </si>
  <si>
    <t xml:space="preserve">Obra terminada. Pero se trabaja en las proximidades del puente vehicular. Hay corte colocación de material de BG. Se tiene trabajando la lanzavigas. </t>
  </si>
  <si>
    <t xml:space="preserve">Obra terminada. Hacia el PK mayor / menor, se coloco la estructura del pavimento, hasta la capa intermedia de MSC-25. Hubo demarcación con línea amarilla, sobre el eje. Se inicia la colocación de defensas metálicas tipo bionda (w) con postería en C + amortiguadores metálicos + captafaros.   </t>
  </si>
  <si>
    <t>MURO 009 HA</t>
  </si>
  <si>
    <t xml:space="preserve">Obra terminada. Hacia el PK mayor / menor, se coloco la estructura del pavimento, hasta la capa intermedia de MSC-25. Hay demarcación con línea amarilla, sobre el eje. Se entra en la etapa de construcción de sus cunetas longitudinales en concreto. También se inicia la colocación de defensas metálicas tipo bionda (w) con postería en C + amortiguadores metálicos + captafaros.   </t>
  </si>
  <si>
    <t xml:space="preserve">Las ODTs construidas fueron tapadas por el relleno de granulares y se hace el aproche del puente del retorno para hacer la conexión hacia la Vda. La Aldea alta. Hubo traslado de redes (secas, húmedas y de ITS). Se inicia el extendido y compactación de material de BG, junto con la conexión hacia La Aldea Alta. Realizado el curado de granulares con emulsión asfáltica lenta, se extendió una capa intermedia de mezcla asfáltica tipo MSC-25. Hay trabajos de replanteo topográfico. Hay también acopio de material orgánico para las futuras zonas verdes.     </t>
  </si>
  <si>
    <t xml:space="preserve">Se termino el extendido de la capa intermedia asfáltica tipo MSC-25 (hacia el PK menor empatándolo con la capa asfáltica extendida en La Aldea). Personal hace cortes de pavimento (bordes en flexibles) con disco refrigerado de tungsteno, para la construcción de sus cunetas triangulares en concreto. Se hizo demarcación 'provisional' de la línea central (color amarillo) sobre la nueva calzada. </t>
  </si>
  <si>
    <t>En este frente se continua con la fortificación del terreno, donde se apoya la actual vía. Por lo tanto se continúan las perforaciones a todo lo largo del talud; ya se inicia la perforación del cuarto nivel de pernos pasivos de anclaje. Se baja mecánicamente (con CAT 320 D2) la rasante del corte para ir ubicando el terreno de fundación del muro. Se seguirá cubriendo el talud con malla electrosoldada y concreto lanzado.  El muro servirá de aproche al nuevo puente (del PK 4+500) sobre el estribo # 2. Cercano a este frente hay un derrumbe donde el terreno se debilita y cae fácilmente piedra y lodo cuando llueve.</t>
  </si>
  <si>
    <t>Se realizan actividades de instalación de la escamas prefabricadas con ayuda de grúa y eslinga. Hubo excavación mecanizada hacia el PK mayor y cercano al muro del PK 5+860 para extender dala de cimentación. También se utiliza compactador tipo benitín. Se trabaja cerca del estribo #2 del nuevo puente vehicular de perdida de banca (La Potrera), se hacen llenos extendidos con dos pajaritas CAT.</t>
  </si>
  <si>
    <t>Se colocaron 8 anclajes activos que atravesaron el vástago del muro por su parte baja. Con ayuda de grúa (marca GROVE) y con personal en canasta, se hacen revisiones y limpiezas sobre el intradós del muro. También se realizan llenos compactados con benitín sobre el trasdós del muro. Sector de Ebéjico.</t>
  </si>
  <si>
    <t>PK 6+140</t>
  </si>
  <si>
    <t>MURO 124 HA</t>
  </si>
  <si>
    <t xml:space="preserve">Se inicia la construcción de muro. Servirá de aproche al puente del PK 6+240 sobre el estribo # 2.  Sector Ebéjico.  </t>
  </si>
  <si>
    <t xml:space="preserve">Muro en escuadra. Hay actividad de construcción de gaviones sobre el intradós del muro (en su base), se utiliza malla triple torsión de 2x1x1 m. Colocadas escamas prefabricadas (de corona) secuencialmente se colocaron las capas finales de cintas poliméricas y sus llenos. Hay permanentemente llegada de material de SBG. Se realizo también un sistema de sostenimiento de talud que da apoyo a la actual vía (con pernos de anclaje + malla electrosoldada + concreto lanzado). Sobre el PK menor se baja rasante para acondicionar un mejor acceso. </t>
  </si>
  <si>
    <t xml:space="preserve">La aplicación de hidro siembra y tendido de manto anti erosión es afectada por desprendimientos. Otra cara del talud intervenido; con la consolidación y protección (pernos pasivos + malla electrosoldada + concreto lanzado) se proyecta como buena solución. En la tercera fase de perfilado del talud, se han hecho 5 terrazas de berma angosta pero la roca destapada es excesivamente fracturada. Los trabajos de trasiego y cortes, son afectados cuando llueve; pero se sigue bajando la rasante de acceso y cortes mecánicos terraceados (CAT 330 D2L) en la parte media alta de la montaña, sobre las bermas intermedias se construyen cunetas en piedra + concreto. Este material que esta siendo cortado (roca muy fracturada) se esta llevando para llenos en PKs: 1+600, 3+300, 12+200, 14+500, etc. Este frente sirve para acceder al frente de obra de Mestizal #2 y para el paso de vehículos (4x4) de particulares, a sus fincas. </t>
  </si>
  <si>
    <t>FRENTE INACTIVO. Se realizaron actividades de instalación de escamas, instalación de bandas geosintéticas y colocación de material de SBG compactado con benitín.</t>
  </si>
  <si>
    <t xml:space="preserve">Muro terminado. Hacia la cabecera de la montaña, sobre el PK menor (o PK 11+000) se continua excavación mecánica. Se tiene un equipo auto propulsado de trituración y un centro de acopio de granulares (ej. SBG y BG). </t>
  </si>
  <si>
    <t xml:space="preserve">Obra que reinicia su conexión con la ODT existente, con tubos de 900 mm. tipo acampanado. Hubo impermeabilización de sus costado, instalación de filtros en contorno y rellenos. Se fundió un tacón longitudinal en concreto ciclópeo. Hubo cortes, excavaciones y llenos mecanizados con CAT y además hay acopio de material de llenos. Este tramo es utilizado para al paso 'interno' de equipos y materiales hacia la zona del lleno fallado. </t>
  </si>
  <si>
    <t>Se hizo sondeo a profundidad. Se continúan trabajos de descargue de material de lleno con 2 CAT 330D2L, sobre el plano de falla para aliviar peso. Se construyo una red 6 filtros de fondo (utilizando geotextil + piedra de gran tamaño + tubería ranurada en PVC de 6''). Se continúan con llenos utilizando material clasificado. Se hace uso de una CAT 330 D2L, de un bulldozer Deere, también se utiliza un vibro para afirmados. Se sigue la construcción de la segunda terraza del terraplén con una pequeña berma intermedia. Se trae material del PK 11+100 y 9+200.</t>
  </si>
  <si>
    <t xml:space="preserve">Terminados los llenos mecanizados y colocadas las capas de SBG y BG (y esta ultima imprimada con emulsión asfáltica de curado), se coloco la capa intermedia de mezcla tipo MSC- 25. Sitio ubicado frente al Campamento de MAR1. </t>
  </si>
  <si>
    <t xml:space="preserve">Box terminado (# 064). Se realizo la impermeabilizacion del concreto y los subdrenajes laterales; luego vendrán los llenos. Esta nueva ODT, se unirá con el box existente y será de 2.5 x 2.5 m. </t>
  </si>
  <si>
    <t xml:space="preserve">Se continua con la construcción del box culvert, sobre el descole y sus aletas. Se utilizaron concreto premezclados. Fue un box de 3.5x4m.; con espesores de placa y muros = 60 cm. Hay limpieza y recogida de materiales sobrantes. Sector de El Llanerito. </t>
  </si>
  <si>
    <t xml:space="preserve">Terminado el box culvert  # 072 o PK 15+292, se inician llenos mecanizados previa impermeabilizacion del concreto y la construcción de los subdrenajes laterales. Sector de la variante a San Jerónimo. </t>
  </si>
  <si>
    <t>Realizado el curado de granulares con emulsión asfáltica, se extendió la capa intermedia de una capa asfáltica, tipo MSC-25. Se utiliza bulldozer John Deere y vibro para afirmados para trabajos cerca de la variante a San Jerónimo. Se construyo una ODT (con tubería Titán x 1500 mm.) que va en sentido longitudinal 'a la nueva calzada' y que concluye sobre el estribo # 1 del nuevo puente vehicular, se le hicieron llenos con ayuda de un bulldozer. Se continua con la construcción del descole de la ODT. Sector de La Guaracú I.</t>
  </si>
  <si>
    <t>Se cambiaron materiales cortados y estériles por enrocados y material granular estable. Se inicia la construcción de un box culvert (primer modulo).</t>
  </si>
  <si>
    <t xml:space="preserve">Hubo tala, aprovechamiento forestal, ahuyentamiento y excavación mecánica con CAT. El material estéril se llevo a la zodme Guacamayas. Se hace remplazo de material estéril por piedra de gran tamaño. Se trabaja con bulldozer y CAT sobre orugas. </t>
  </si>
  <si>
    <t>PK  18+300</t>
  </si>
  <si>
    <t>PK 19+150</t>
  </si>
  <si>
    <t>Se continua con tala, aprovechamiento forestal, ahuyentamiento y excavación mecánica con CAT. El material estéril se lleva a la zodme Guacamayas. Sector cercano a San Jerónimo y/o limite con la UF-2.1 (o 19+200).</t>
  </si>
  <si>
    <t>Sector urbano de San Jerónimo (La Piñona). El talud perfilado e intervenido se le trató con hidrosiembra, malla electrosoldada, drenes horizontales y concreto lanzado. Hoy el sitio presenta descuido y se requiere recuperación paisajística. Hubo nuevo extendido de material de SBG con motoniveladora; luego de su imprimación con emulsión asfáltica de curado, se coloco la capa intermedia de mezcla asfáltica tipo MSC-25. Hoy sirve de estacionamiento de maquinaria y materiales de construcción.</t>
  </si>
  <si>
    <t xml:space="preserve">FRENTE INACTIVO, Muro terminado. Se realizo el extendido y compactación de material de BG. Este muro será el aproche del estribo # 2 del nuevo puente sobre la Guaracú II o PK 20+380. Sector pesquera del Politécnico. </t>
  </si>
  <si>
    <t xml:space="preserve">FRENTE INACTIVO, Muro terminado. Servirá de aproche del puente del PK 20+680 sobre el estribo # 1. 
En el lado opuesto a este sitio y sobre la calzada izquierda (o PK 19+500), se realizan voladuras (con productos químicos) en un banco rocoso, así la curva horizontal tendrá un nuevo alineamiento o rectificación. </t>
  </si>
  <si>
    <t>PK21+723 CD</t>
  </si>
  <si>
    <t>MURO 047 CD</t>
  </si>
  <si>
    <t xml:space="preserve">Se inicia la construcción de muro corto. Sector de Meloneras. </t>
  </si>
  <si>
    <t xml:space="preserve">Muro sobre cimentación superficial (zapatas) y cimentación profunda (caisson); a causa de topografía abrupta de la zona 'talud empinado sobre el Rio Aurrá'. Hacia el PK mayor el cuerpo del muro se encuentra terminado, pero en su parte central ya se le construyeron caisson. Se utiliza concreto premezclado -bombeado - para la fundición de vástagos. Los trabajos según su avance, se le hacen llenos de material sobre su trasdós, previa aplicación de pintura impermeabilizante. Hubo también perforaciones sobre el talud de la vía existente, para la colocación de anclajes activos y posteriormente anclarlos a los vástagos del nuevo muro. Sobre el talud de corte (y en la calzada existente) se hacen tendidos de malla eslabonada asegurada con pines de acero a fin de proteger algunos posibles desprendimientos y caidas de rocas. </t>
  </si>
  <si>
    <t xml:space="preserve">Se extendió la capa intermedia de mezcla asfáltica en caliente, tipo MSC-25.  Se construyeron cuentas triangulares en concreto.  </t>
  </si>
  <si>
    <t xml:space="preserve">Talud en rehabilitación. Se continuara con la actividad de la construcción de drenajes perimetrales. En su parte media donde hubo descompresión de suelos se hizo un arrume de costales llenos de tierra (tipo bolsa retos) a fin de tener una superficie uniforme, sin vacíos o suelo faltante y poder revestir luego con malla. La vía que bordea este talud, 'ya cuenta con una capa asfáltica', tipo MSC-25 y se le construye subdren y cuneta triangular.  </t>
  </si>
  <si>
    <t xml:space="preserve">Se trabaja en canal perimetral (con la construcción de un drenaje tipo cárcamo y cunetas en V, a nivel de la actual vía).  Se coloco mezcla asfáltica (tipo MSC-25) sobre un carril y sobre los anillos del retorno. Hubo demarcación horizontal (con pintura amarilla - eje), a fin de poder utilizar tramos para el transito automotor y entrar a intervenir la calzada existente. Sobre los separadores viales se coloco material orgánico a fin de iniciar trabajos paisajísticos. </t>
  </si>
  <si>
    <t xml:space="preserve">Allí se  realizo actividad de perforación para la instalación de anclajes pasivos y de los drenajes horizontales. Pero sobre la calzada opuesta (o PK 25+500), se continuaron llenos y ahora se coloca material seleccionado tipo SBG, se utiliza bulldozer y vibro para afirmados. Se hicieron alargues de 2 ODTs. de 900 mm. (con tubería Titán, recta). También se hizo canal perimetral tipo cárcamo. </t>
  </si>
  <si>
    <t>FRENTE INACTIVO. Perfilado de Talud, sector El Ahuyamal: Se realizo su perfilado de talud (en 4 fases) y ahora se buscara la cota de la rasante. Serán 4 fases de excavación y de sostenimiento.  Se utilizaron pernos pasivos de anclaje # 10, malla electrosoldada, concreto lanzado y drenes de 2'' en PVC. En la base del actual talud hubo demolición de gaviones y ahora se prepara el terreno para buscar la sub rasante de la nueva calzada. Personal realizo parcialmente la construcción de bajantes perimetrales (se utilizo concreto pre mezclado bombeado).</t>
  </si>
  <si>
    <t xml:space="preserve">Hubo colocación de capa intermedia tipo MSC-25.  Hay demarcación horizontal (con pintura amarilla - eje), a fin de poder utilizar tramos para el transito automotor y entrar a intervenir la calzada existente. Se hacen llenos utilizando bulldozer y maquinaria pesada, hacia el PK menor para empalmar cota de la vía existente.  </t>
  </si>
  <si>
    <t xml:space="preserve">FRENTE INACTIVO. Hubo colocación con motoniveladora CAT, de material de BG, se sometió a irrigación con emulsión de curado y se tendió la capa intermedia de MSC-25. Hubo demarcación horizontal (con pintura amarilla - eje), a fin de poder utilizar tramos para el transito automotor y entrar a intervenir la calzada existente. Las áreas tratadas con hidrosiembra de los taludes perfilados muestran signos de estancamiento y por lo tanto requieren mas atención y una recuperación paisajística. </t>
  </si>
  <si>
    <t xml:space="preserve">El tramo ya tiene extendido una parte de mezcla MSC-25. Hubo demarcación horizontal (con pintura amarilla - eje), a fin de poder utilizar tramos para el transito automotor y entrar a intervenir la calzada existente. Se realizo actividad de estabilización con hidrosiembra. Sobre la zona que separa la calzada actual y la nueva, se realizaron tendidos de redes húmedas. Hoy se construyen filtros y cunetas longitudinales. </t>
  </si>
  <si>
    <t xml:space="preserve">Se continua el corte en la base del talud ya perfilado en tres fases. Hay construcción de bajantes y de cunetas y de recubrimiento de la tercera cara del talud con malla electrosoldada; tendrá su concreto lanzado + drenes en PVC y pernos pasivos. Se hace uso de una perforadora sobre orugas. También se construye ODT. El corte una vez terminado dará lugar a emplazar ambas calzadas del proyecto vial. Sector de La Laguna.  </t>
  </si>
  <si>
    <t>Se continua con la construcción del box culvert, # 166 en lo que respecta a su descole escalonado. Sobre el PK menor se coloca y se extiende material seleccionado tipo SBG; de esta manera se conecta la rasante del muro con el tramo de corte encajonado donde se encontraba el antiguo embarcadero de ganado vacuno y llegando al puente del PK 20+680 sobre el estribo # 2. Sector de Loma Hermosa.</t>
  </si>
  <si>
    <t xml:space="preserve">El cobro se hace sin contratiempos en ambos sentidos. Su súper estructura y los amueblamientos existentes son todos provisionales. El transporte vehicular deberá transitar con restricción y en forma alternada para pasar por el túnel, debido a la construcción de 9 galerías que harán conexión entre el nuevo tubo y el túnel existente. Esta restricción durará 10 meses, y se hace las 24 hor. de Lunes a Viernes con intervalos de 20 min. El fin de semana el transito fue escaso debido al paro armado decretado por el ELN. </t>
  </si>
  <si>
    <t xml:space="preserve">Obra terminada. Se realizo el desvió del transito por este nuevo tramo. Se iniciará la intervención de la calzada existente.  Se realiza excavación para tender redes subterráneas eléctricas y para el sistema ITS, sobre el separador central. También se construyen cajas de inspección. </t>
  </si>
  <si>
    <t xml:space="preserve">Obra terminada. Se realizo el desvío del transito por este nuevo tramo. Se iniciará la intervención de la calzada existente. Se realiza excavación para tender redes subterráneas eléctricas y para el sistema ITS, sobre el separador central. También se construyen cajas de inspección. </t>
  </si>
  <si>
    <t>REHABILITACION DE LA VIA, MEDIANTE COLOCCION DE UNA SOBRECARPETA ASFALTICA</t>
  </si>
  <si>
    <t xml:space="preserve">Se realiza el aterrizaje (o abatimiento) de las defensas metálicas en sus extremos y colocacion de señales verticales.  Falta la pintura de muros y de los cabezotes de alcantarillas y poste pendiente de SOS. </t>
  </si>
  <si>
    <t xml:space="preserve">Se ha hecho la demarcación horizontal (líneas B /A), y se colocan tachas en el eje. </t>
  </si>
  <si>
    <t>Hay colocación y reconstrucción de defensas metálicas en los accesos a los puentes y postes pendientes de SOS con sus bahías.</t>
  </si>
  <si>
    <t>PK 9+200 CD. Sector Mestizal # 1. Se continua con el perfilado del talud, parte media alta de la montaña. Hay cortes angostos a media ladera donde se construyen cunetas en piedra / concreto, a fin de recoger aguas del talud.</t>
  </si>
  <si>
    <t xml:space="preserve">PK 4+880. Se inicia la consolidacion del talud con pernos pasivos, en su cuarto nivel 'inferior'. Aca se construira un muro en TA de bastante longitud. En su PK menor, el muro servira de aproche (en el estribo # 2) de un nuevo puente vehicular. </t>
  </si>
  <si>
    <t xml:space="preserve">PK 5+720 Muro en HA o # 037. Se lleva a cabo el chequeo 'en jaula suspendia' de los (8) anclajes activos (sartas de torones) que estan incrustados en el vastago del muro en su parte baja. Utilizan la grua GROVE. </t>
  </si>
  <si>
    <t>PK 6+420 o # 018 Muro en TA. Sobre el trasdos del muro quedo incluida una capa receptora de aguas (de un caño existente). Aca, se inicia la construccion de un box corto para unir las 2 bajantes existentes. Sector cercano a Ebejico.</t>
  </si>
  <si>
    <t xml:space="preserve">PK 20+650 CD (o PK 19+400 CI). Trabajos en la actual calzada. Mediante voladuras controladas se realiza el corte de un banco rocoso, a fin de corregir el alineamiento horizontal de curva cerrada existente. Sector Politecnico.   </t>
  </si>
  <si>
    <t xml:space="preserve">PK 21+723 CD o # 047 Construccion de muro corto en HA. Una vez fundida la base o zapata del muro, se realiza el armado del vastago utilizando hierros corrugados con Fy= 60000 psi. Sector Meloneras. </t>
  </si>
  <si>
    <t xml:space="preserve">PK 24+150 Retorno # 2. Se realiza 'sobre el alineamiento uno de los anillos' la construccion en concreto (y por sistema ajedrezado) de las cunetas triangulares.    </t>
  </si>
  <si>
    <t xml:space="preserve">PK 21+790 CD segunda calzada. Una vez colocadas las capas granulares SBG / BG y esta ultima imprimada con emulsion de curado lento (para aumentar su impermeabilidad), se procedio al extendido de mezcla tipo MSC-25.  </t>
  </si>
  <si>
    <t>PK 0+060 Playa de Peajes. El servicio de paso y del pago del valor del peaje se hace sin restricciones. El transito vehicular (el fin de semana) fue escaso debido al paro armado decretado por el ELN.</t>
  </si>
  <si>
    <t xml:space="preserve">PK 0+250 a 0+500 Redes subterráneas. Sobre el separador central se construyen las cajas de inspeccion para redes electricas y del sistema ITS.  </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</si>
  <si>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El avance en la excavación y construcción de anillos es del 98,6%. .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t>
    </r>
    <r>
      <rPr>
        <u/>
        <sz val="11"/>
        <rFont val="Arial"/>
        <family val="2"/>
      </rPr>
      <t xml:space="preserve">SUPRESTRUCTURA
</t>
    </r>
    <r>
      <rPr>
        <sz val="11"/>
        <rFont val="Arial"/>
        <family val="2"/>
      </rPr>
      <t>Montaje de nuevo lanza Vigas e instalación de mortero de nivelación sobre pedestales. Instalación de Vigas vano 5sobre apoyos de neopreno, construcción de diafragmas, instalación de prelosas y acero de refuerzo de la losa.</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</si>
  <si>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t>
    </r>
    <r>
      <rPr>
        <u/>
        <sz val="11"/>
        <color theme="1"/>
        <rFont val="Arial"/>
        <family val="2"/>
      </rPr>
      <t xml:space="preserve">SUPERESTRUCTURA
</t>
    </r>
    <r>
      <rPr>
        <sz val="11"/>
        <color theme="1"/>
        <rFont val="Arial"/>
        <family val="2"/>
      </rPr>
      <t>Montaje de lanza Vigas e instalación de mortero de nivelación sobre pedestales. Instalación de Vigas sobre apoyos de neopreno , prelosas, construcción de diafragmas y acero de refuerzo de las losas en vanos 2 y 3. se funde la losa del vano 3.</t>
    </r>
    <r>
      <rPr>
        <u/>
        <sz val="11"/>
        <color theme="1"/>
        <rFont val="Arial"/>
        <family val="2"/>
      </rPr>
      <t xml:space="preserve">
</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</si>
  <si>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Se instala acero de refuerzo de la dovela sobre Estribo.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de neopreno. Se instala acero de refuerzo de la Dovela sobre Estribo.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t>
    </r>
  </si>
  <si>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h=11,5m, Caisson 2 h=11m. PILA 1: Caisson 3 h=2,5, PiILA 2: Caisson 5 h=2m, PILA 3: Caisson 7 h=11m, Caisson 8 h=11m. ESTRIBO 2: Caisson 9 h=16m, Caisson 10 h=16m.
El avance en excavación y construcción de anillos es del 46,8%.</t>
    </r>
  </si>
  <si>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h=19,4m,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93,4%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
PILA 1: Se funden los núcleos de los Caissons3, 4 y 6. Se realiza realce de Columnas a nivel de Dado.
PILA 2: Se funden caisson 7, 8, 9 y 10. Se adecua área para construcción del Dado, se instala plataforma y acero de refuerzo del dado y se funde. Se funden Columnas A y B hasta el nivel de Dovelas. Instalación de plataforma para construcción de Dovela sobre Pila y Dovelas N°1. Se instala acero de refuerzo y encofrado para Dovelas sobre Pila y Dovelas 1 y se funden.  Instalación de carros de avance para Dovelas N°2, acero de refuerzo y encofrado para Dovelas N°2, 3, 4, 5 y 6 y se funden incluyendo el tensionamiento de los cables.
ESTRIBO 2: Se funden los núcleos de los Caissos 11 y 12. Se instala acero de refuerzo Viga Cabezal y se funde.</t>
    </r>
  </si>
  <si>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funden los núcleos de los Caissons 7 y 8. ESTRIBO 2. Se funde núcleo de los Caissons 7 y 8. Se instala acero de refuerzo Viga Cabezal , cuerpo del Estribo, topes sísmicos y pedestales y se funde. Instalación acero de refuerzo aleta derecha y se funde. Instalación acero de refuerzo y encofrado aleta izquierda.</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</si>
  <si>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h=19m; Caisson 4 h=14,5m; Caisson 5 h=14,5m; Caisson 6 h=18,5m
PILA 2: Caisson 7 h=15m, Caisson 8 h=15,7m, Caisson 9 h=15m, Caisson 10 h=15,4m
ESTRIBO 2:  Caisson 11 h=17,0m.  Caisson 12 h=14,4m
El avance en la excavación es del 70,6%. 
</t>
    </r>
    <r>
      <rPr>
        <u/>
        <sz val="11"/>
        <color theme="1"/>
        <rFont val="Arial"/>
        <family val="2"/>
      </rPr>
      <t xml:space="preserve">INFRAESTRUCTURA
</t>
    </r>
    <r>
      <rPr>
        <sz val="11"/>
        <color theme="1"/>
        <rFont val="Arial"/>
        <family val="2"/>
      </rPr>
      <t>ESTRIBO 1: Se funden núcleos de Caisson 1 y 2. Adecuación de área para construcción de Estribo.
PILA 2: Se funden Caisson 7,  8, 9  y 10. Adecuaciones para construcción de Dado. Instalación acero de refuerzo para Dado y se funde.
ESTRIBO 2: Se funden los núcleos de los Caisson 11 y 12. Instalación acero de refuerzo para Viga Cabezal y se funde. Se instala acero de refuerzo y encofrado para pedestales y topes sísmicos, cuerpo del Estribo y aleta derecha y se funde.</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</si>
  <si>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h=3,5m, Caisson 4 h=8,8m,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t>
    </r>
    <r>
      <rPr>
        <u/>
        <sz val="11"/>
        <color theme="1"/>
        <rFont val="Arial"/>
        <family val="2"/>
      </rPr>
      <t xml:space="preserve">
</t>
    </r>
    <r>
      <rPr>
        <sz val="11"/>
        <color theme="1"/>
        <rFont val="Arial"/>
        <family val="2"/>
      </rPr>
      <t>ESTRIBO 2. Se funden los núcleos de los Caissons 11 y 12. Se instala concreto de solado para Viga Cabezal.
PILA 2.  Instalación de acero de refuerzo  y fundida de núcleos Caisson 7, 8, 9 y 10. Se instala plataforma y acero de refuerzo para el Dado y se funde. Instalación acero de refuerzo y encofrado y se funden Columnas A y B hasta el nivel de Dovelas.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El avance en excavación y construcción de anillos es del 98,6%</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</si>
  <si>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t>
    </r>
  </si>
  <si>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t>
    </r>
    <r>
      <rPr>
        <sz val="11"/>
        <color theme="1"/>
        <rFont val="Arial"/>
        <family val="2"/>
      </rPr>
      <t xml:space="preserve">
                         Instalación de Vigas vanos 1 , 2, 3  y  5, con neoprenos en los apoyos, instalación de prelosas tipo A y B y construcción de diafragmas. Instalación acero de refuerzo de las losas y se funden. Instalación acero de refuerzo del voladizo vano 5 y se funde por ambos costados. Instalación de Vigas sobre apoyos de neopreno vano 4.</t>
    </r>
  </si>
  <si>
    <r>
      <rPr>
        <b/>
        <sz val="11"/>
        <color theme="1"/>
        <rFont val="Arial"/>
        <family val="2"/>
      </rPr>
      <t xml:space="preserve">PUENTE  PK8+115  UF1:  </t>
    </r>
    <r>
      <rPr>
        <sz val="11"/>
        <color theme="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color theme="1"/>
        <rFont val="Arial"/>
        <family val="2"/>
      </rPr>
      <t>INFRAESTRUCTURA</t>
    </r>
    <r>
      <rPr>
        <sz val="11"/>
        <color theme="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color theme="1"/>
        <rFont val="Arial"/>
        <family val="2"/>
      </rPr>
      <t>SUPERESTRUCTURA</t>
    </r>
    <r>
      <rPr>
        <sz val="11"/>
        <color theme="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inicia instalación acero de refuerzo para construcción de New Jersey.</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</si>
  <si>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PILA 1: Se funden los núcleos de los Caissons 4, 5 y 6. Se funden de Columnas hasta el nivel de Viga Cabezal.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u/>
        <sz val="9"/>
        <color theme="1"/>
        <rFont val="Calibri"/>
        <family val="2"/>
        <scheme val="minor"/>
      </rPr>
      <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</si>
  <si>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
    </r>
    <r>
      <rPr>
        <sz val="11"/>
        <color theme="1"/>
        <rFont val="Arial"/>
        <family val="2"/>
      </rPr>
      <t>ESTRIBO 1: Se funde núcleo del caisson 1 y 2. Elevación de Columnas a nivel de Viga cabezal. Instalación acero de refuerzo y encofrado Viga Cabezal y se funde.</t>
    </r>
    <r>
      <rPr>
        <u/>
        <sz val="11"/>
        <color theme="1"/>
        <rFont val="Arial"/>
        <family val="2"/>
      </rPr>
      <t xml:space="preserve">
</t>
    </r>
    <r>
      <rPr>
        <sz val="11"/>
        <color theme="1"/>
        <rFont val="Arial"/>
        <family val="2"/>
      </rPr>
      <t>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PILA 2: Se funde núcleo de Caisson 7, 8, 9 y 10. Se instala concreto de solado para Dado. Instalación acero de refuerzo Dado y columna en H.Se funde Dado y primer tramo de Columna en H.
PILA 3: Se funde núcleos de Caissons 11, 12, 13 y 14. Se instala concreto de solado,  se instala acero de refuerzo para el Dado y se funde e instalación acero de refuerzo quinto tramo de columna en H.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y se funden. Instalación acero de refuerzo y encofrado para aletas y se funden.
El avance en excavación y construcción de anillos es del 110,2%</t>
    </r>
    <r>
      <rPr>
        <u/>
        <sz val="9"/>
        <color theme="1"/>
        <rFont val="Calibri"/>
        <family val="2"/>
        <scheme val="minor"/>
      </rPr>
      <t/>
    </r>
  </si>
  <si>
    <r>
      <rPr>
        <b/>
        <sz val="11"/>
        <color theme="1"/>
        <rFont val="Arial"/>
        <family val="2"/>
      </rPr>
      <t>6.PUENTE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avance:PILA 2: Caisson 5 h=15,2m, Caisson 6 h=18,2m ESTRIBO 2:  Caisson 7 h=11,05m, Caisson 8 h=11m  .  El avance en la excavación y fundida de anillos es del 57,8%</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</si>
  <si>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ESTRIBO 2: Caisson 7 h=5,50m, Caisson 8 h=6m
</t>
    </r>
    <r>
      <rPr>
        <u/>
        <sz val="11"/>
        <color theme="1"/>
        <rFont val="Arial"/>
        <family val="2"/>
      </rPr>
      <t xml:space="preserve">INFRAESTRUCTURA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PILA 1: Se funden los núcleos de los Caisson 3 y 4. Se funden Columnas a nivel de Viga cabezal. Instalación andamios de carga y plataforma para Viga Cabezal. Se instala acero de refuerzo para Viga Cabezal, topes sísmicos y pedestales y se funde.
ESTRIBO 2. Instalación acero de refuerzo núcleos Caissons 7 y 8 y se funden. Instalación acero de refuerzo Viga Cabezal y se funde.
El avance en la excavación y fundida de anillos es del 81,5%.</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</si>
  <si>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color theme="1"/>
        <rFont val="Arial"/>
        <family val="2"/>
      </rPr>
      <t xml:space="preserve">INFRAESTRUCTURA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pdestales y aletas integradas y se funde.
  PILA 1. Se funde núcleo de caisson 4.</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2.</t>
    </r>
  </si>
  <si>
    <r>
      <rPr>
        <b/>
        <sz val="11"/>
        <color theme="1"/>
        <rFont val="Arial"/>
        <family val="2"/>
      </rPr>
      <t xml:space="preserve">PUENTE PK33+100 UF2.1 VIADUCTO SOBRE EL RÍO CAUCA.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TRAMO 1.</t>
    </r>
    <r>
      <rPr>
        <sz val="11"/>
        <color theme="1"/>
        <rFont val="Arial"/>
        <family val="2"/>
      </rPr>
      <t xml:space="preserve">
PILA 1: Se excava y se funde el núcleo de los Pilotes:3 ,  4,  5, 6,  7,  8, 10,  11, 12,  13, 15, 16, 17 y  18 a h= promedio efectivo de 26,0m
PILA 2: Se excava y se funde el núcleo de los Pilotes: 19, 20, 21, 22, 23, 24, 25, 26, 27, 28, 29, 30, 31, 32, 33 y  34 a h= promedio efectivo de 30,0m.  Se realizan pruebas de integridad de los Pilotes. Se realiza descabece de pilotes, se instala solado e instalación de acero de refuerzo del Dado. Se funde dado con concreto de 28 MPa.
PILA 3: Se excava y se funde el núcleo de los Pilote: 35, 36,  37 y 38 a h= promedio efectivo de 28,0m . Se realizan pruebas de integridad de los Pilotes. Se realiza descabece de pilotes.  Instalación acero de refuerzo Dado y de la columna en H. Se funde Dado.
</t>
    </r>
    <r>
      <rPr>
        <u/>
        <sz val="11"/>
        <color theme="1"/>
        <rFont val="Arial"/>
        <family val="2"/>
      </rPr>
      <t>TRAMO II</t>
    </r>
    <r>
      <rPr>
        <sz val="11"/>
        <color theme="1"/>
        <rFont val="Arial"/>
        <family val="2"/>
      </rPr>
      <t xml:space="preserve">
PILA 4. Se funde pilote 39 y 40 a h= promedio efectivo de 28,7m . Descabece de Pilotes. Instalación acero de refuerzo de Columnas y se funde segundo tramo.                  
  PILA 5. Se funde pilote 41 y 42 a h= promedio efectivo de 29,50m. Descabece de Pilotes e instalación acero de refuerzo de Columna 42.                                                                                                                                                                                                                                                                                                                                                                                                                                                                                                                                                          ESTRIBO 2. Se funde pilote 43 y 44 a h= promedio efectivo de 17,5m. Descabece de Pilotes.
El avance de la excavación de los Pilotes en el Tramo 1 es del 72,7%.
El avance de la excavación de los Pilotes en el Tramo 2 es del 87,0%.</t>
    </r>
  </si>
  <si>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t>
    </r>
    <r>
      <rPr>
        <sz val="11"/>
        <color theme="1"/>
        <rFont val="Arial"/>
        <family val="2"/>
      </rPr>
      <t xml:space="preserve">
Montaje de lanza vigas e instalación de apoyos de neopreno y Vigas en los  vanos 1 y 2. Construcción de diafragmas e instalación de pre-losas. Se instala acero de refuerzo de las losas y se funde los dos vanos. Instalación acero de refuerzo de New Jersey por ambos costados y se funden tramos.</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</si>
  <si>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ESTRIBO 2.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ESTRIBO 2.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
PILA 2: Instalación acero de refuerzo del núcleo caisson 7, 8, 9, 10 y 11 y se funden.
PILA 3:  Instalación acero de refuerzo del núcleos caissons 113, 14, 15, 16, 17 y 18. y se funden. Se instala acero de refuerzo elevación columnas a nivel de dado. Se funde el primer tramo de Columnas 15 y 16.
PILA 4: .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t>
    </r>
    <r>
      <rPr>
        <u/>
        <sz val="9"/>
        <color theme="1"/>
        <rFont val="Calibri"/>
        <family val="2"/>
        <scheme val="minor"/>
      </rPr>
      <t/>
    </r>
  </si>
  <si>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 Se está realizando instalación de baranda metálica por ambos costados del puente.</t>
    </r>
  </si>
  <si>
    <t>Puente PK 0+160 - UF 1. Instalación Viga vano 5, sobre apoyos de neopreno.</t>
  </si>
  <si>
    <t>Puente PK 0+160 - UF 1. Instalación acero de refuerzo losa vano 5.</t>
  </si>
  <si>
    <t>Puente PK 1+440 - UF 1. Losa fundida vano 3 e instalación de Vigas vano 2.</t>
  </si>
  <si>
    <t xml:space="preserve">Puente PK 1+440 - UF 1Instalación de vigas vano 2 e instalación prelosas y acero de refuerzo losa. </t>
  </si>
  <si>
    <t>Puente PK 1+940 - UF 1 - Dovelas N°10 fundidas. Instación acero de refuerzo de Dovela sobre Estribo.</t>
  </si>
  <si>
    <t>Puente PK 1+940 - UF 1 - Vista panorámica avance construcción Puente.</t>
  </si>
  <si>
    <t>PK2+920 UF 1- Losas fundidas y construcción de New Jersey por ambos costados</t>
  </si>
  <si>
    <t>Puente PK 3+320 UF1. Vista panorámica Puente construido</t>
  </si>
  <si>
    <t>Puente PK 4+500 UF1.  PILA 1. Excavación de caisson 3.</t>
  </si>
  <si>
    <t>Puente PK 4+500 UF1.PILA 2. Excavación  caissos 5.</t>
  </si>
  <si>
    <t>Puente PK 5+240 UF1- PILA 1. Instalación acero de refuerzo núcleos  Caissons 3, 4 y 6 y se funden.</t>
  </si>
  <si>
    <t xml:space="preserve">Puente PK 5+240 UF1-  Vista panorámica puente con Dovelas N°6 fundidas en Pila 2. </t>
  </si>
  <si>
    <t>Puente PK 6+040 - UF 1 Vista panorámica avance construcción Puente.</t>
  </si>
  <si>
    <t>Puente PK 6+240 - UF 1. Vista panorámica sitio construcción Puente.</t>
  </si>
  <si>
    <t>Puente PK 6+900 - UF 1 . Vista panorámica PILA 2</t>
  </si>
  <si>
    <t>Puente PK 7+000 - UF 1. PILA 2. Instalación acero de refuerzo Dado</t>
  </si>
  <si>
    <t>Puente PK 7+750 - UF 1. Instalación acero de refuerzo losa vano 4.</t>
  </si>
  <si>
    <t>Puente PK 8+115 - UF 1.  Instalación acero de refuerzo New Yersey ambos costados.</t>
  </si>
  <si>
    <t>Puente PK 8+705 -  ESTRIBO 1. Adecuaciones para losa de aproximación.</t>
  </si>
  <si>
    <t>Puente PK 8+758 - Vista panorámica avance construcción Puente.</t>
  </si>
  <si>
    <t>Puente PK 8+800 - UF 1. PILA 1, Se funde núcleo del Caisson 6.</t>
  </si>
  <si>
    <t>Puente PK 8+800 - UF 1-  Vista panorámica avance construcción Puente.</t>
  </si>
  <si>
    <t>Puente PK 17+205 - UF 1 - PILA 1. Viga cabezal fundida.</t>
  </si>
  <si>
    <t>Puente PK 17+205 - UF 1. ESTRIBO 1. Viga Cabezal fundida.</t>
  </si>
  <si>
    <t>PK 19+900 UF2.1. PILA 2  Núcleos de Caissons 5 y 6 fundidos</t>
  </si>
  <si>
    <t>PK19+900 UF2.1. Vista panorámica sitio construcción Puente.</t>
  </si>
  <si>
    <t>PK20+380 UF2.1 . Vista panorámica avance construcción Puente. Frente inactivo.</t>
  </si>
  <si>
    <t>PK21+220 UF2.1.  Estribo 1. Encofrado Aleta B.</t>
  </si>
  <si>
    <t>PK21+220 UF2.1.  Vista panorámica avance construcción Puente.</t>
  </si>
  <si>
    <t>PK33+100  Lado Medellín, PILA 1,  Pilote 6 en excavación.</t>
  </si>
  <si>
    <t>PK33+100  Dado fundido Lado Santafé de Antioquia, PILA 3.</t>
  </si>
  <si>
    <t>PK18+700 MUÑOZ II. Instalación de baranda metálica, carril izquierdo.</t>
  </si>
  <si>
    <t>Traslado de redes secas,  UF2.1. Actuaciónes 49.</t>
  </si>
  <si>
    <r>
      <t xml:space="preserve">  </t>
    </r>
    <r>
      <rPr>
        <b/>
        <sz val="11"/>
        <rFont val="Arial"/>
        <family val="2"/>
      </rPr>
      <t>Actuación 49</t>
    </r>
    <r>
      <rPr>
        <sz val="11"/>
        <rFont val="Arial"/>
        <family val="2"/>
      </rPr>
      <t xml:space="preserve">  Del PK30+216 al PK30+334. Instalación de postes de concreto de 12mX750 Kgf y 14mX1050 Kgf, e instalación de herrajes y retenidas.</t>
    </r>
  </si>
  <si>
    <t>Traslado de válvulas de cierre y ventosa, red de Aguas Regionales EPM, PK24+400</t>
  </si>
  <si>
    <r>
      <rPr>
        <b/>
        <sz val="10"/>
        <rFont val="Calibri"/>
        <family val="2"/>
        <scheme val="minor"/>
      </rPr>
      <t>Actuación 49  PK30+334.</t>
    </r>
    <r>
      <rPr>
        <sz val="10"/>
        <rFont val="Calibri"/>
        <family val="2"/>
        <scheme val="minor"/>
      </rPr>
      <t xml:space="preserve"> Instalación poste de concreto  14m, 1050Kgf.</t>
    </r>
  </si>
  <si>
    <r>
      <rPr>
        <b/>
        <sz val="10"/>
        <rFont val="Calibri"/>
        <family val="2"/>
        <scheme val="minor"/>
      </rPr>
      <t>Actuación 49  PK30+216.</t>
    </r>
    <r>
      <rPr>
        <sz val="10"/>
        <rFont val="Calibri"/>
        <family val="2"/>
        <scheme val="minor"/>
      </rPr>
      <t xml:space="preserve"> Instalación poste concreto 12m, 750Kgf e instalación de herrajes y retenidas</t>
    </r>
  </si>
  <si>
    <r>
      <rPr>
        <b/>
        <sz val="10"/>
        <rFont val="Calibri"/>
        <family val="2"/>
        <scheme val="minor"/>
      </rPr>
      <t>PK24+400.</t>
    </r>
    <r>
      <rPr>
        <sz val="10"/>
        <rFont val="Calibri"/>
        <family val="2"/>
        <scheme val="minor"/>
      </rPr>
      <t xml:space="preserve">  Traslado de válvulas de cierre y ventosa der de Aguas Regionales EPM.</t>
    </r>
  </si>
  <si>
    <r>
      <rPr>
        <b/>
        <sz val="10"/>
        <rFont val="Calibri"/>
        <family val="2"/>
        <scheme val="minor"/>
      </rPr>
      <t xml:space="preserve">PK24+400. </t>
    </r>
    <r>
      <rPr>
        <sz val="10"/>
        <rFont val="Calibri"/>
        <family val="2"/>
        <scheme val="minor"/>
      </rPr>
      <t>Inicio construcción caja de inspección para válvulas.</t>
    </r>
  </si>
  <si>
    <t>En la UF 1: El concesionario en este periodo ejecuto las siguientes actividades: En recorrido de inspección de interventoría, no se evidencian actividades en traslado de redes, de este frente de obra  activo (actividades en  UF 2,1).
Se ejecutó la revisión las preactas redes  secas No 26-noviembre 2019, No 27 diciembre 2019 y 28 enero de 2020; por parte de los especialista de la interventoría (con algunas observaciones), las cuales harán parte del Acta de Recibo Parcial de Obra No 11.
Avance a la fecha: Redes electricas:76% - Redes alumbrado público: 65% y Telecomunicaciones 75%.
En la UF3: El concesionario en este periodo ejecuto las siguientes actividades: En recorrido de inspección de interventoría, no se evidencian actividades en traslado de redes, de este frente de obra  activo (actividades en  UF 2,1).
Avance a la fecha: Redes electricas:75% - Redes alumbrado público: 60% y Telecomunicaciones 70%.
En reunión del martes 18 de febrero de 2020, se solicito nuevamente la lista de chequeo de los sitios por intervenir de las UF1 y UF3, el concesionario informo que se encuentra ejecutando esta actividad.</t>
  </si>
  <si>
    <r>
      <rPr>
        <b/>
        <sz val="11"/>
        <rFont val="Arial"/>
        <family val="2"/>
      </rPr>
      <t>En la UF 1</t>
    </r>
    <r>
      <rPr>
        <sz val="11"/>
        <rFont val="Arial"/>
        <family val="2"/>
      </rPr>
      <t xml:space="preserve"> : En el periodo informado,  En recorrido de inspección de interventoría, no se evidencian actividades en traslado de redes, de este frente de obra  activo (actividades en  UF 2,1).
Se ejecutó la revisión las preactas redes húmedas No 14-noviembre 2019, No 15 diciembre 2019 y 16 enero de 2020; por parte de los especialista de la interventoría , las cuales harán parte del Acta de Recibo Parcial de Obra No 11.</t>
    </r>
  </si>
  <si>
    <t>En este periodo el concesionario continuó con las siguientes actividades:
En Portal Medellín (PK0+804)-UF3.1A,  El día 11 de diciembre de 2019 en el PK1+856, se ejecutó cambió de sostenimiento de Tipo SC-2R a SB-2. Por otro lado se continuó se continuó con la excavación del túnel principal, por el sistema de perforación y voladura y perfilado mecánico, en terrenos con sostenimiento Tipo SB-2, sección completa,  en el PK2+206,70 L acumulada=1.402,70 m a origen,  para el sellado se instalaron 5 cm de concreto lanzado de 31,5 MPa (Adicionado con macrofibra estructural de polipropileno 5Kg/m3), A partir de la abscisa PK2+154, se evidencio, que el concesionario empezó a instalar pernos Helicoidales DSI, diámetro nominal 25mm, de 4 metros de longitud, instalados con resina de poliéster J-LOK, para 120 seg (Gel Time), con placas de reparto de 15mX15m y e= 6mm, y finalmente la instalación de 8 cm de concreto lanzado de 31,5 MPa (Adicionado con macro-fibra estructural de polipropileno - 5Kg/m3).
En  Galería de Conexión Peatonal No 1 (1+230): En este periodo  se continuó con la construcción del entronque de esta galería en el túnel existente. La excavación de la galería desde el túnel nuevo, continua suspendida,  avanza en terrenos con sostenimiento Tipo SG- III, sección completa, en el PK0+009- L acumulada=9 m a origen; éste avance esta adelantado,  teniendo en cuenta el programa de obra actualizado, el cual contempla el  inicio de excavación, el día 31 de marzo de 2021.
Por otro lado se continuó con al construcción los entronques de la Galería de Conexión Vehicular No 1 (1+695), Galería de Conexión Peatonal No 2 (2+165), Galería de Conexión Peatonal No 3 (2+675), Galería de Conexión Vehicular No 2 (3+165) y la Galería de Conexión Peatonal No 4 (3+645)
Se continuó la ventilación del túnel, con ventilador axial Zitron 286 KW, el  bombeo y tratamiento de aguas de infiltración y aguas industriales producto de la perforación.
En el periodo informado, se evidenció que la PTAR  continuó con el tratamiento de las aguas residuales y de perforación del túnel Portal Medellín, sin embargo el vertimiento de las aguas residuales a la quebrada LA CULEBRA, permanece suspendido por orden de CORANTIOQUIA, el vertimiento se esta realizando por el sistema de drenaje del túnel existente el cual descarga en la quebrada LA FRISOLA.
Se evidenció que continúan las infiltraciones con menor caudal, sin embargo en las reuniones de seguimiento de obra anteriores, y del pasado 18 de febrero de 2020, se le ha ratificado la solicitud de continuar con el monitoreo de caudales y el control y encausamiento adecuado (construcción de cunetas), tanto de las aguas de infiltración como de perforación del túnel, además del mantenimiento permanente que se le debe ejecutar a la rasante actual; ya que ésta presenta baches llenos de agua y desniveles pronunciados. Por otro lado el concesionario continua relanzando concreto de sostenimiento en los "PATEROS"  que no cumplen con los espesores de diseño.</t>
  </si>
  <si>
    <t xml:space="preserve">
En el Portal Santa Fe de Antioquia (PK5+410)-UF3.1C.  El día 26 de octubre de 2019,en el PK4+313,50 se ejecutó cambió de sostenimiento de Tipo SC-3R, a  SB-3. Por otro lado se continuó con la excavación del túnel principal, por el sistema de perforación y voladura y perfilado mecánico, en terrenos con sostenimiento Tipo SB-3, sección completa, en el PK3+750,30 L acumulada=1.659,70 m a origen,  para el sellado se instalaron 5 cm de concreto lanzado de 31,5 MPa (Adicionado con macrofibra estructural de polipropileno 5Kg/m3), A partir de la abscisa PK3+814,50, se evidencio, que el concesionario empezó a instalar pernos Helicoidales DSI, diámetro nominal 25mm, de 4 metros de longitud, instalados con resina de poliéster J-LOK, para 120 seg (Gel Time), con placas de reparto de 15mX15m y e= 6mm, y finalmente la instalación de 8 cm de concreto lanzado de 31,5 MPa (Adicionado con macro-fibra estructural de polipropileno - 5Kg/m3).
En el  PK4+390, se instaló concreto de 31,5  MPa en el nicho SOS N°1 en terreno tipo SA-3, y en el PK4+450 , se ejecuto la instalación de paraguas de atices para excavación de galería vehicular N°3. Portal Santa Fe; este avance está adelantado, teniendo en cuenta el programa de obra actualizado, el cual contempla el  inicio de excavación, el día 12 de marzo de 2021.
Por otro lado continúan las infiltraciones con menor caudal, e infiltraciones intensas localizadas sin control alguno; por lo anterior en las reuniones de seguimiento de obra anteriores, y del pasado 18 de  febrero de 2020, se le ha ratificado la solicitud de continuar con el monitoreo de caudales y el control y encausamiento adecuado (construcción e cunetas), tanto de las aguas de infiltración como de perforación del túnel; además del mantenimiento permanente que se le debe ejecutar a la rasante actual; ya que ésta presenta baches llenos de agua y desniveles pronunciados. Igualmente se le informó al concesionario que debe relanzar concreto en los "PATEROS"  que están con escaso concreto de sostenimiento.
</t>
  </si>
  <si>
    <r>
      <rPr>
        <b/>
        <sz val="11"/>
        <rFont val="Arial"/>
        <family val="2"/>
      </rPr>
      <t>Portal Medellín - segundo tubo Túnel Occidente</t>
    </r>
    <r>
      <rPr>
        <sz val="11"/>
        <rFont val="Arial"/>
        <family val="2"/>
      </rPr>
      <t xml:space="preserve">
Actividades de excavación perforación y voladura en túnel principal- Sección - completa, Tipo SB-2 (Portal Medellín).
Actividades de construcción del entronques en Galerías de Conexión Peatonal Nos 1, 2 3 y 4, y Galerías de Conexión Vehicular Nos 1 y 2.</t>
    </r>
  </si>
  <si>
    <r>
      <t>PK0+804 - UF3.1A -</t>
    </r>
    <r>
      <rPr>
        <sz val="11"/>
        <rFont val="Calibri"/>
        <family val="2"/>
        <scheme val="minor"/>
      </rPr>
      <t xml:space="preserve"> Bombeo de aguas de infiltración y perforación. Portal Medellín.</t>
    </r>
  </si>
  <si>
    <r>
      <t xml:space="preserve">PK3+900 - UF3.1A - </t>
    </r>
    <r>
      <rPr>
        <sz val="11"/>
        <color theme="1"/>
        <rFont val="Calibri"/>
        <family val="2"/>
        <scheme val="minor"/>
      </rPr>
      <t xml:space="preserve">Cunetas inexistentes, el agua discurre por la mitad de la vía. Portal Medellín. </t>
    </r>
  </si>
  <si>
    <r>
      <t xml:space="preserve">PK2+177,6 - UF3.1A - </t>
    </r>
    <r>
      <rPr>
        <sz val="11"/>
        <rFont val="Calibri"/>
        <family val="2"/>
        <scheme val="minor"/>
      </rPr>
      <t xml:space="preserve">Instalación de concreto lanzado 4500 PSI, 31,5 Mpa, excavación túnel principal, sección sostenimiento tipo SB-2. Portal Medellín. </t>
    </r>
  </si>
  <si>
    <r>
      <t xml:space="preserve">PK2+160-frente - UF3.1A - </t>
    </r>
    <r>
      <rPr>
        <sz val="11"/>
        <color theme="1"/>
        <rFont val="Calibri"/>
        <family val="2"/>
        <scheme val="minor"/>
      </rPr>
      <t xml:space="preserve">Anillo de pernos  Helicoidales DSI, diámetro nominal 25mm, de 4 metros de longitud, instalados con resina de poliéster J-LOK, para 120 seg (Gel Time), excavación túnel principal, sección sostenimiento tipo SB-2. Portal Medellín. </t>
    </r>
  </si>
  <si>
    <r>
      <t xml:space="preserve">PK1+980-frente - UF3.1A - </t>
    </r>
    <r>
      <rPr>
        <sz val="11"/>
        <rFont val="Calibri"/>
        <family val="2"/>
        <scheme val="minor"/>
      </rPr>
      <t xml:space="preserve">Construcción de cuneta para evacuación de agua de infiltración. Portal Medellín. </t>
    </r>
  </si>
  <si>
    <r>
      <t xml:space="preserve">PK2+204,6 - UF3.1A - </t>
    </r>
    <r>
      <rPr>
        <sz val="11"/>
        <color theme="1"/>
        <rFont val="Calibri"/>
        <family val="2"/>
        <scheme val="minor"/>
      </rPr>
      <t xml:space="preserve">Retiro de material de rezaga, excavación túnel principal, sección sostenimiento tipo SB-2. Portal Medellín. </t>
    </r>
  </si>
  <si>
    <r>
      <t>PK2+204,6 - UF3.1A -</t>
    </r>
    <r>
      <rPr>
        <sz val="11"/>
        <color theme="1"/>
        <rFont val="Calibri"/>
        <family val="2"/>
        <scheme val="minor"/>
      </rPr>
      <t xml:space="preserve"> Perfilado mecánico, excavación túnel principal, sección sostenimiento tipo SB-2. Portal Medellín. </t>
    </r>
  </si>
  <si>
    <r>
      <t>PK2+206,70 - UF3.1A -</t>
    </r>
    <r>
      <rPr>
        <sz val="11"/>
        <color theme="1"/>
        <rFont val="Calibri"/>
        <family val="2"/>
        <scheme val="minor"/>
      </rPr>
      <t xml:space="preserve"> Perforación para instalación de pernos helicoidales DSI, con resina, excavación túnel principal, sección sostenimiento tipo SB-2. Portal Medellín. </t>
    </r>
  </si>
  <si>
    <t xml:space="preserve">PK2+165 - UF3.1A - Instalación de atices en galería peatonal N°2. Portal  Medellín. </t>
  </si>
  <si>
    <r>
      <t xml:space="preserve">PK1+230 (9+580) - UF3.1A - </t>
    </r>
    <r>
      <rPr>
        <sz val="11"/>
        <color theme="1"/>
        <rFont val="Calibri"/>
        <family val="2"/>
        <scheme val="minor"/>
      </rPr>
      <t>Galería de conexión peatonal No 1, construcción entronque, túnel existente. Portal Medellín.</t>
    </r>
  </si>
  <si>
    <r>
      <t xml:space="preserve">PK1+695 (10+074) - UF3.1D - </t>
    </r>
    <r>
      <rPr>
        <sz val="11"/>
        <color theme="1"/>
        <rFont val="Calibri"/>
        <family val="2"/>
        <scheme val="minor"/>
      </rPr>
      <t>Galería de conexión vehicular No 1, construcción entronque, túnel existente. Portal Medellín.</t>
    </r>
  </si>
  <si>
    <r>
      <t xml:space="preserve">PK2+165 (10+545) - UF3.1D - </t>
    </r>
    <r>
      <rPr>
        <sz val="11"/>
        <color theme="1"/>
        <rFont val="Calibri"/>
        <family val="2"/>
        <scheme val="minor"/>
      </rPr>
      <t>Galería de conexión peatonal No 2, construcción entronque, túnel existente. Portal Medellín.</t>
    </r>
  </si>
  <si>
    <r>
      <t xml:space="preserve">PK2+675 (11+054) - UF3.1D - </t>
    </r>
    <r>
      <rPr>
        <sz val="11"/>
        <color theme="1"/>
        <rFont val="Calibri"/>
        <family val="2"/>
        <scheme val="minor"/>
      </rPr>
      <t>Galería de conexión peatonal No 3, construcción entronque, túnel existente. Portal Medellín.</t>
    </r>
  </si>
  <si>
    <r>
      <t xml:space="preserve">PK3+165 (11+544) - UF3.1D - </t>
    </r>
    <r>
      <rPr>
        <sz val="11"/>
        <color theme="1"/>
        <rFont val="Calibri"/>
        <family val="2"/>
        <scheme val="minor"/>
      </rPr>
      <t>Galería de conexión vehicular No 2, construcción entronque, túnel existente. Portal Medellín.</t>
    </r>
  </si>
  <si>
    <r>
      <t xml:space="preserve">PK3+645 (12+024) - UF3.1D - </t>
    </r>
    <r>
      <rPr>
        <sz val="11"/>
        <color theme="1"/>
        <rFont val="Calibri"/>
        <family val="2"/>
        <scheme val="minor"/>
      </rPr>
      <t>Galería de conexión peatonal No 4, construcción entronque, túnel existente. Portal Medellín.</t>
    </r>
  </si>
  <si>
    <r>
      <t xml:space="preserve">PK4+000  - UF3.1C - </t>
    </r>
    <r>
      <rPr>
        <sz val="11"/>
        <color theme="1"/>
        <rFont val="Calibri"/>
        <family val="2"/>
        <scheme val="minor"/>
      </rPr>
      <t>Pateros con concreto de sostenimiento insuficiente. Portal Santa Fe.</t>
    </r>
  </si>
  <si>
    <r>
      <t xml:space="preserve">PK3+800 - frente  - UF3.1C - </t>
    </r>
    <r>
      <rPr>
        <sz val="11"/>
        <color theme="1"/>
        <rFont val="Calibri"/>
        <family val="2"/>
        <scheme val="minor"/>
      </rPr>
      <t xml:space="preserve">Pernos con recubrimiento de concreto insuficiente. Portal Santa Fe. </t>
    </r>
  </si>
  <si>
    <r>
      <t xml:space="preserve">PK3+780,2  - UF3.1C - </t>
    </r>
    <r>
      <rPr>
        <sz val="11"/>
        <color theme="1"/>
        <rFont val="Calibri"/>
        <family val="2"/>
        <scheme val="minor"/>
      </rPr>
      <t>Retiro de material de rezaga, excavación túnel principal, sección sostenimiento tipo SB-3. Portal Santa Fe.</t>
    </r>
  </si>
  <si>
    <r>
      <t xml:space="preserve">PK3+777 - UF3.1C - </t>
    </r>
    <r>
      <rPr>
        <sz val="11"/>
        <color theme="1"/>
        <rFont val="Calibri"/>
        <family val="2"/>
        <scheme val="minor"/>
      </rPr>
      <t xml:space="preserve">Perforación para instalación de anillo de pernos y montaje de línea de pernos, excavación túnel principal, sección sostenimiento tipo SB-3. Portal Santa Fe. </t>
    </r>
  </si>
  <si>
    <r>
      <t xml:space="preserve">PK4+310,5 - UF3.1A - </t>
    </r>
    <r>
      <rPr>
        <sz val="11"/>
        <color theme="1"/>
        <rFont val="Calibri"/>
        <family val="2"/>
        <scheme val="minor"/>
      </rPr>
      <t xml:space="preserve">Ensayo de resistencia a la compresión en núcleos de concreto. Portal Santa Fe. </t>
    </r>
  </si>
  <si>
    <r>
      <t>PK5+140 - UF3.1C -</t>
    </r>
    <r>
      <rPr>
        <sz val="11"/>
        <color theme="1"/>
        <rFont val="Calibri"/>
        <family val="2"/>
        <scheme val="minor"/>
      </rPr>
      <t xml:space="preserve"> Se restringe el ingreso al túnel por cargue y voladura. Portal Santa Fe. </t>
    </r>
  </si>
  <si>
    <r>
      <t xml:space="preserve">PK5+410 - UF3.1C - </t>
    </r>
    <r>
      <rPr>
        <sz val="11"/>
        <color theme="1"/>
        <rFont val="Calibri"/>
        <family val="2"/>
        <scheme val="minor"/>
      </rPr>
      <t>PTAR en funcionamiento. Portal Medellín.</t>
    </r>
  </si>
  <si>
    <r>
      <t>PK4+010 - UF3.1C -</t>
    </r>
    <r>
      <rPr>
        <sz val="11"/>
        <color theme="1"/>
        <rFont val="Calibri"/>
        <family val="2"/>
        <scheme val="minor"/>
      </rPr>
      <t xml:space="preserve"> Pateros con concreto sostenimiento insuficiente. Portal Santa fe.</t>
    </r>
  </si>
  <si>
    <r>
      <t>PK4+080 - UF3.1C -</t>
    </r>
    <r>
      <rPr>
        <sz val="11"/>
        <color theme="1"/>
        <rFont val="Calibri"/>
        <family val="2"/>
        <scheme val="minor"/>
      </rPr>
      <t xml:space="preserve"> Baches llenos de agua protuberantes. Portal Santa fe.</t>
    </r>
  </si>
  <si>
    <r>
      <t xml:space="preserve">PK4+030  - UF3.1C - </t>
    </r>
    <r>
      <rPr>
        <sz val="11"/>
        <color theme="1"/>
        <rFont val="Calibri"/>
        <family val="2"/>
        <scheme val="minor"/>
      </rPr>
      <t>Inexistencia de cunetas. Portal Santa Fe.</t>
    </r>
  </si>
  <si>
    <r>
      <t xml:space="preserve">PK3+810  - UF3.1C - </t>
    </r>
    <r>
      <rPr>
        <sz val="11"/>
        <color theme="1"/>
        <rFont val="Calibri"/>
        <family val="2"/>
        <scheme val="minor"/>
      </rPr>
      <t>Pateros con concreto de sostenimiento insuficiente. Portal Santa Fe.</t>
    </r>
  </si>
  <si>
    <r>
      <t xml:space="preserve">PK3+790,1 - UF3.1C - </t>
    </r>
    <r>
      <rPr>
        <sz val="11"/>
        <color theme="1"/>
        <rFont val="Calibri"/>
        <family val="2"/>
        <scheme val="minor"/>
      </rPr>
      <t>Perforación para instalación carga explosiva, excavación túnel principal, sección sostenimiento tipo SB-3. Portal Santa Fe.</t>
    </r>
  </si>
  <si>
    <r>
      <t xml:space="preserve">ÁREA AMBIENTAL:
CONCLUSIONES:
</t>
    </r>
    <r>
      <rPr>
        <sz val="11"/>
        <color theme="1"/>
        <rFont val="Arial"/>
        <family val="2"/>
      </rPr>
      <t>- Continúa pendiente aprobación de los planes de Rehabilitación  ecológica asociados a los los permisos de levantamiento de veda nacional, radicados por el Concesionario para las Resoluciones 0908 de 2017, 2468 de 2017, 2241 de 2018, 2240 de 2018 y  692 de 2017. 
- Dadas las discrepancias presentadas entre el Concesionario y la Interventoría, esta última solicitó a la ANI, con carácter urgente, lineamiento por parte de la Agencia, dados los avances que ha comentado el Concesionario en lo relacionado a compra de predios y la afectación de la subcuenta de compensaciones ambientales, que a modo de ver de la Interventoría corresponden a la inversión del 1% y por consiguiente NO deberían cargarse a esta cuenta (subcuenta de compensaciones ambientales.
- Se encuentra pendiente pronunciamiento del trámite de permiso de ocupación de cauce asociado a las obras de urgencia por la Ola Invernal del 2019 que afectaron la estabilidad de la vía en sitios puntuales en la UF4.2.
- ANLA consideró conforme al cumplir con la información gráfica y documental la entrega del ICA #4 asociado a la Licencia Ambiental otorgada con Resolución 00639 de 2017 y sus modificaciones, es decir, se consideró como entregado.
-En relación con los análisis de costos asociados a los Planes de Compensación de los permisos de LVN, LVR y AF del PAGA de Rehabilitación de la UF4.2, de acuerdo a los compromisos adquiridos en la mesa de trabajo llevada a cabo el 18-06-19, el Concesionario informó que “en aplicación del Contrato de Concesión, según el cual no se establece en ninguna de sus disposiciones que se deban conciliar los APU entre la Concesionaria y la Interventoría del proyecto, se acogerá a los procedimientos de afectación de la subcuenta de compensaciones ambientales que se están llevando a cabo en otras Concesionarias del país tales como Montes de María, Pacifico 1y2, todas estas Concesiones 4G de Segunda Ola, por tanto, remitirá a la interventoría, para su conocimiento la información necesaria, al momento en el que se produzca la afectación de la subcuenta de compensaciones ambientales.
-Concesionario desde el mes de septiembre de 2019 viene realizando afectación de la subcuenta de compensaciones ambientales para pagos de obligaciones Ambientales exigidas en los actos administrativos, dichas afectaciones no han contado con el visto bueno de la Interventoría.</t>
    </r>
    <r>
      <rPr>
        <b/>
        <sz val="11"/>
        <color theme="1"/>
        <rFont val="Arial"/>
        <family val="2"/>
      </rPr>
      <t xml:space="preserve">
RECOMENDACIONES,
</t>
    </r>
    <r>
      <rPr>
        <sz val="11"/>
        <color theme="1"/>
        <rFont val="Arial"/>
        <family val="2"/>
      </rPr>
      <t>• A la ANI emitir concepto que defina si la ejecución del Plan de 1% hace parte de las actividades con cargo a la subcuenta ambiental.
• A la ANI apoyar la gestión ante MADS y Corantioquia para agilizar el trámite de evaluación de los Planes de Compensación radicados por DEVIMAR ante las autoridades para evaluación y aprobación.</t>
    </r>
    <r>
      <rPr>
        <b/>
        <sz val="11"/>
        <color theme="1"/>
        <rFont val="Arial"/>
        <family val="2"/>
      </rPr>
      <t/>
    </r>
  </si>
  <si>
    <t>Seguimiento oficinas móviles de atención al usuario UF 1, Vereda Llanos de San Juan</t>
  </si>
  <si>
    <t>Seguimiento PQRS del proyecto</t>
  </si>
  <si>
    <t>Acompañamiento a socialización del inicio de trabajos dentro del tunel nuevo (emboquilladuras de las galerias), a la comunidad de la Vereda el Naranjal</t>
  </si>
  <si>
    <t>Acompañamiento a socialización de cierre a las obras de rehabilitación de la UF 4, al alcalde del Municipio de Santa fe de Antioquia.</t>
  </si>
  <si>
    <t>Programa 5. Apoyo a la capacidad de gestión institucional</t>
  </si>
  <si>
    <t>Acompañamiento a capacitación y visita de seguimiento  al vivero del CCCN San Nicolas.</t>
  </si>
  <si>
    <t>Acompañamiento a toma de muestras para estudio de la calidad del agua para la implementación del proyecto PTAR en el CCCN Guaymaral</t>
  </si>
  <si>
    <t>Lugar: Vereda Llanos de San Juan, Seguimiento oficina móvil 1 de atención al usuario.</t>
  </si>
  <si>
    <t>Lugar: Oficina fija de atención al usuario, Seguimiento PQRS del proyecto.</t>
  </si>
  <si>
    <t>Lugar: Vereda Naranjal, socialización inicio de trabajos de emboquilladura de las galerias del tubo del tunel nuevo.</t>
  </si>
  <si>
    <t>Lugar: Santa fe de Antioquia, socialización cierre de obras de rehabilitación UF 4.</t>
  </si>
  <si>
    <t>Lugar: CCCN San Nicolas, Acompañamiento a visita de seguimiento al proyecto productivo, vivero comunitario.</t>
  </si>
  <si>
    <t>Lugar: CCCN Guaymaral, acompañamiento a toma de muestras para realizar estudio de la calidad del agua, para proyecto de la PTAR</t>
  </si>
  <si>
    <t>13/02/2020-19/02/2020</t>
  </si>
  <si>
    <t>ENVÍO OFICIO EPS4G-0159-20 EN RESPUESTA AL OFICIO 02-01-20200130000281 INFORME DE GESTIÓN PREDIAL MES ENERO-2020 Y 02-01-20200128000231, 02-01-20200205000346 INSUMOS PREDIALES</t>
  </si>
  <si>
    <t>Análisis y revisión de cada uno de los insumos presentados en el informe de gestión predial correspondiente al mes de enero-2020, y a los insumos enviados en los oficios 02-01-20200128000231 y 02-01-20200205000346</t>
  </si>
  <si>
    <t>ENVÍO OFICIO EPS4G-0160-20 EN RESPUESTA AL OFICIO 02-01-20200129000258</t>
  </si>
  <si>
    <t>La Interventoria dejó "NO OBJETADO" el Avalúo del Predio MAR1_UF2_016</t>
  </si>
  <si>
    <t>ENVÍO OFICIO EPS4G-0161-20 SOLICITUD DE RECOMENDACIÓN O APOYO FRENTE AL AVALÚO COMERCIAL CORPORATIVO DEL PREDIO MAR1_UF2_043</t>
  </si>
  <si>
    <t>Se solicita a la Agencia una recomendación o apoyo frente al Avalúo del Predio MAR1_UF2_043; debido a que el Concesonario ha requerido de la compra de mayor área por la necesidad de una estabilización de talud.</t>
  </si>
  <si>
    <t>ENVÍO OFICIO EPS4G-0176-20 APORTE A SUBCUENTA PREDIAL POR DEVOLUCIÓN DE PAGOS PREDIALES EFECTUADOS A POSEEDORES NO INSCRITOS.</t>
  </si>
  <si>
    <t>La Interventoría manifiesta a la Agencia que ya fueron subsanados los motivos que dieron origen a los periodos de cura por devolución de pagos prediales efectuados a los POSEEDORES NO INSCRITOS y solicita que ellos sean cerrados.</t>
  </si>
  <si>
    <t>ENVÍO OFICIO EPS4G-0177-20 REVISIÓN DE RESPUESTA DEL CONCESIONARIO A DERECHO DE PETICIÓN DEL SEÑOR ARNULFO REINA Y TRAZABILIDAD DE GESTIÓN PREDIAL DEL PREDIO MAR1_UF1_108</t>
  </si>
  <si>
    <t>La Interventoría analiza y emite concepto en cuanto a la respuesta que dio el Concesionario al derecho de petición impetrado por el señor Arnulfo Reina Quintero.</t>
  </si>
  <si>
    <t>ENVÍO OFICIO EPS4G-0180-20 EN RESPUESTA AL OFICIO 02-01-20200205000366 Y SU ALCANCE 02-01-20200210000426</t>
  </si>
  <si>
    <t>La Interventoría dejó en observación la Ficha Predial del Predio MAR1_UF2_025</t>
  </si>
  <si>
    <t>ENVÍO OFICIO EPS4G-0179-20 EN RESPUESTA AL OFICIO 02-01-20200205000366 Y SU ALCANCE 02-01-20200210000426</t>
  </si>
  <si>
    <t>La Interventoría dejó en observación el Avalúo del Predio MAR1_UF2_133</t>
  </si>
  <si>
    <t>Periodo: Del 13 al 19 de febrero de 2020</t>
  </si>
  <si>
    <r>
      <rPr>
        <sz val="10"/>
        <color theme="1"/>
        <rFont val="Arial"/>
        <family val="2"/>
      </rPr>
      <t>Periodo:</t>
    </r>
    <r>
      <rPr>
        <b/>
        <sz val="10"/>
        <color theme="1"/>
        <rFont val="Arial"/>
        <family val="2"/>
      </rPr>
      <t xml:space="preserve"> </t>
    </r>
    <r>
      <rPr>
        <sz val="10"/>
        <color theme="1"/>
        <rFont val="Calibri"/>
        <family val="2"/>
        <scheme val="minor"/>
      </rPr>
      <t>Del 13 al 19 de febrero de 2020</t>
    </r>
  </si>
  <si>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</si>
  <si>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</si>
  <si>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</si>
  <si>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</si>
  <si>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</si>
  <si>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ESPERA RESPUESTA DEL ESPECIALISTA  DE LA INTERVENTORÍA</t>
  </si>
  <si>
    <t>Respuesta a comunicación EPS4G-1179-19 referente al acceso la Puerta</t>
  </si>
  <si>
    <t>D-02-01-20191113-0010561</t>
  </si>
  <si>
    <t>Respuesta al comunicado EPS4G-1392-19 referente a la entrega del diseño de la ampliacion del puente 022 Q la muñoz I K19+450 UF2,1</t>
  </si>
  <si>
    <t>D-02-01-20200204-000328</t>
  </si>
  <si>
    <t xml:space="preserve">Entrega de modificacion del plan de obras version 14, </t>
  </si>
  <si>
    <t>D-02-01-20200205-000380</t>
  </si>
  <si>
    <t>Entrega plan de manejo de transito PMT  especifico para desvio del nuevo peaje K0+000 A K0+500</t>
  </si>
  <si>
    <t>D-02-01-20200214-000506</t>
  </si>
  <si>
    <t>Alcance al oficio D000178 Postes SOS UF4,1</t>
  </si>
  <si>
    <t>D-02-01-20200217-000516</t>
  </si>
  <si>
    <t>Alcance al oficio D000242 respuesta a comunicación EPS4G-0011-20 referente a la Entrega volumen X Edificaciones edificio de apoyo UF3</t>
  </si>
  <si>
    <t>D-02-01-20200217-000525</t>
  </si>
  <si>
    <t>Reintegro de recursos</t>
  </si>
  <si>
    <t>Diciembre-2019</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</si>
</sst>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9">
    <numFmt numFmtId="164" formatCode="_-* #,##0.00\ _€_-;\-* #,##0.00\ _€_-;_-* &quot;-&quot;??\ _€_-;_-@_-"/>
    <numFmt numFmtId="165" formatCode="_(&quot;$&quot;\ * #,##0.00_);_(&quot;$&quot;\ * \(#,##0.00\);_(&quot;$&quot;\ * &quot;-&quot;??_);_(@_)"/>
    <numFmt numFmtId="166" formatCode="&quot;00&quot;#"/>
    <numFmt numFmtId="167" formatCode="0.0%"/>
    <numFmt numFmtId="168" formatCode="0.0"/>
    <numFmt numFmtId="169" formatCode="0.000"/>
    <numFmt numFmtId="170" formatCode="\P\R\ 0\+000"/>
    <numFmt numFmtId="171" formatCode="&quot;$&quot;#,##0.00"/>
    <numFmt numFmtId="172" formatCode="_-* #,##0.00000000\ _€_-;\-* #,##0.00000000\ _€_-;_-* &quot;-&quot;??\ _€_-;_-@_-"/>
    <numFmt numFmtId="173" formatCode="#,##0.00000000"/>
    <numFmt numFmtId="174" formatCode="_-* #,##0.0\ _€_-;\-* #,##0.0\ _€_-;_-* &quot;-&quot;??\ _€_-;_-@_-"/>
    <numFmt numFmtId="175" formatCode="&quot;UF &quot;#"/>
    <numFmt numFmtId="176" formatCode="0;[Red]0"/>
    <numFmt numFmtId="177" formatCode="[$-C0A]d\ &quot;de&quot;\ mmmm\ &quot;de&quot;\ yyyy;@"/>
    <numFmt numFmtId="178" formatCode="&quot;$&quot;#,##0.00_);[Red]\(&quot;$&quot;#,##0.00\)"/>
    <numFmt numFmtId="179" formatCode="[$-C0A]mmmm\-yy;@"/>
    <numFmt numFmtId="180" formatCode="_(* #,##0.00_);_(* \(#,##0.00\);_(* &quot;-&quot;??_);_(@_)"/>
    <numFmt numFmtId="181" formatCode="[$-409]d\-mmm\-yy;@"/>
    <numFmt numFmtId="182" formatCode="_(&quot;$&quot;* #,##0.00_);_(&quot;$&quot;* \(#,##0.00\);_(&quot;$&quot;* &quot;-&quot;??_);_(@_)"/>
  </numFmts>
  <fonts count="59" x14ac:knownFonts="1">
    <font>
      <sz val="11"/>
      <color theme="1"/>
      <name val="Calibri"/>
      <family val="2"/>
      <scheme val="minor"/>
    </font>
    <font>
      <sz val="12"/>
      <color theme="1"/>
      <name val="Arial"/>
      <family val="2"/>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b/>
      <sz val="9"/>
      <color indexed="81"/>
      <name val="Tahoma"/>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sz val="10"/>
      <color theme="0"/>
      <name val="Arial"/>
      <family val="2"/>
    </font>
    <font>
      <sz val="9"/>
      <color indexed="81"/>
      <name val="Tahoma"/>
      <family val="2"/>
    </font>
    <font>
      <sz val="12"/>
      <color theme="1"/>
      <name val="Arial"/>
      <family val="2"/>
    </font>
    <font>
      <sz val="72"/>
      <color theme="4"/>
      <name val="Calibri"/>
      <family val="2"/>
    </font>
    <font>
      <b/>
      <sz val="22"/>
      <color theme="1"/>
      <name val="Calibri"/>
      <family val="2"/>
      <scheme val="minor"/>
    </font>
    <font>
      <b/>
      <sz val="11"/>
      <name val="Calibri"/>
      <family val="2"/>
      <scheme val="minor"/>
    </font>
    <font>
      <b/>
      <vertAlign val="subscript"/>
      <sz val="16"/>
      <name val="Calibri"/>
      <family val="2"/>
      <scheme val="minor"/>
    </font>
    <font>
      <sz val="11"/>
      <name val="Calibri"/>
      <family val="2"/>
      <scheme val="minor"/>
    </font>
    <font>
      <b/>
      <sz val="10"/>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u/>
      <sz val="11"/>
      <color theme="1"/>
      <name val="Arial"/>
      <family val="2"/>
    </font>
    <font>
      <b/>
      <u/>
      <sz val="11"/>
      <color theme="1"/>
      <name val="Arial"/>
      <family val="2"/>
    </font>
    <font>
      <b/>
      <sz val="8"/>
      <color theme="1"/>
      <name val="Calibri"/>
      <family val="2"/>
      <scheme val="minor"/>
    </font>
    <font>
      <b/>
      <sz val="20"/>
      <color theme="1"/>
      <name val="Calibri"/>
      <family val="2"/>
      <scheme val="minor"/>
    </font>
    <font>
      <b/>
      <sz val="11"/>
      <name val="Calibri"/>
      <family val="2"/>
    </font>
    <font>
      <b/>
      <vertAlign val="subscript"/>
      <sz val="16"/>
      <color theme="4"/>
      <name val="Calibri"/>
      <family val="2"/>
      <scheme val="minor"/>
    </font>
    <font>
      <sz val="26"/>
      <color theme="3" tint="0.79998168889431442"/>
      <name val="Calibri"/>
      <family val="2"/>
      <scheme val="minor"/>
    </font>
    <font>
      <sz val="11"/>
      <name val="Calibri"/>
      <family val="2"/>
    </font>
    <font>
      <sz val="20"/>
      <color theme="1"/>
      <name val="Calibri"/>
      <family val="2"/>
      <scheme val="minor"/>
    </font>
    <font>
      <b/>
      <sz val="10"/>
      <color theme="2" tint="-0.249977111117893"/>
      <name val="Calibri"/>
      <family val="2"/>
      <scheme val="minor"/>
    </font>
    <font>
      <u/>
      <sz val="11"/>
      <color theme="10"/>
      <name val="Calibri"/>
      <family val="2"/>
      <scheme val="minor"/>
    </font>
    <font>
      <b/>
      <sz val="12"/>
      <color indexed="81"/>
      <name val="Tahoma"/>
      <family val="2"/>
    </font>
    <font>
      <sz val="12"/>
      <color indexed="81"/>
      <name val="Tahoma"/>
      <family val="2"/>
    </font>
    <font>
      <b/>
      <sz val="11"/>
      <color theme="3" tint="0.79998168889431442"/>
      <name val="Calibri"/>
      <family val="2"/>
      <scheme val="minor"/>
    </font>
    <font>
      <u/>
      <sz val="11"/>
      <name val="Arial"/>
      <family val="2"/>
    </font>
    <font>
      <b/>
      <i/>
      <sz val="11"/>
      <color theme="1"/>
      <name val="Arial"/>
      <family val="2"/>
    </font>
    <font>
      <b/>
      <sz val="9"/>
      <name val="Calibri"/>
      <family val="2"/>
      <scheme val="minor"/>
    </font>
    <font>
      <sz val="72"/>
      <color theme="1"/>
      <name val="Calibri"/>
      <family val="2"/>
    </font>
    <font>
      <b/>
      <vertAlign val="subscript"/>
      <sz val="16"/>
      <color theme="1"/>
      <name val="Calibri"/>
      <family val="2"/>
      <scheme val="minor"/>
    </font>
    <font>
      <sz val="26"/>
      <color theme="1"/>
      <name val="Calibri"/>
      <family val="2"/>
      <scheme val="minor"/>
    </font>
    <font>
      <b/>
      <sz val="9"/>
      <color theme="2" tint="-0.249977111117893"/>
      <name val="Calibri"/>
      <family val="2"/>
      <scheme val="minor"/>
    </font>
    <font>
      <sz val="9"/>
      <name val="Arial"/>
      <family val="2"/>
    </font>
    <font>
      <sz val="8"/>
      <name val="Arial"/>
      <family val="2"/>
    </font>
  </fonts>
  <fills count="19">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s>
  <borders count="82">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indexed="64"/>
      </left>
      <right/>
      <top style="hair">
        <color indexed="64"/>
      </top>
      <bottom style="hair">
        <color indexed="64"/>
      </bottom>
      <diagonal/>
    </border>
    <border>
      <left/>
      <right/>
      <top style="hair">
        <color indexed="64"/>
      </top>
      <bottom style="hair">
        <color indexed="64"/>
      </bottom>
      <diagonal/>
    </border>
    <border>
      <left/>
      <right style="thin">
        <color indexed="64"/>
      </right>
      <top style="hair">
        <color indexed="64"/>
      </top>
      <bottom style="hair">
        <color indexed="64"/>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medium">
        <color indexed="64"/>
      </bottom>
      <diagonal/>
    </border>
    <border>
      <left/>
      <right style="thin">
        <color indexed="64"/>
      </right>
      <top/>
      <bottom style="medium">
        <color indexed="64"/>
      </bottom>
      <diagonal/>
    </border>
    <border>
      <left style="thin">
        <color indexed="64"/>
      </left>
      <right/>
      <top style="medium">
        <color indexed="64"/>
      </top>
      <bottom/>
      <diagonal/>
    </border>
    <border>
      <left/>
      <right style="thin">
        <color indexed="64"/>
      </right>
      <top style="medium">
        <color indexed="64"/>
      </top>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thin">
        <color auto="1"/>
      </left>
      <right style="thin">
        <color auto="1"/>
      </right>
      <top style="medium">
        <color auto="1"/>
      </top>
      <bottom/>
      <diagonal/>
    </border>
    <border>
      <left style="thin">
        <color auto="1"/>
      </left>
      <right style="thin">
        <color auto="1"/>
      </right>
      <top/>
      <bottom style="medium">
        <color auto="1"/>
      </bottom>
      <diagonal/>
    </border>
    <border>
      <left style="medium">
        <color auto="1"/>
      </left>
      <right style="thin">
        <color auto="1"/>
      </right>
      <top/>
      <bottom style="medium">
        <color auto="1"/>
      </bottom>
      <diagonal/>
    </border>
    <border>
      <left style="medium">
        <color auto="1"/>
      </left>
      <right style="medium">
        <color auto="1"/>
      </right>
      <top/>
      <bottom style="thin">
        <color auto="1"/>
      </bottom>
      <diagonal/>
    </border>
    <border>
      <left style="thin">
        <color indexed="64"/>
      </left>
      <right style="medium">
        <color indexed="64"/>
      </right>
      <top/>
      <bottom style="thin">
        <color auto="1"/>
      </bottom>
      <diagonal/>
    </border>
    <border>
      <left style="medium">
        <color auto="1"/>
      </left>
      <right style="medium">
        <color auto="1"/>
      </right>
      <top style="thin">
        <color auto="1"/>
      </top>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medium">
        <color indexed="64"/>
      </top>
      <bottom style="medium">
        <color indexed="64"/>
      </bottom>
      <diagonal/>
    </border>
    <border>
      <left style="thick">
        <color indexed="64"/>
      </left>
      <right style="medium">
        <color indexed="64"/>
      </right>
      <top style="thick">
        <color indexed="64"/>
      </top>
      <bottom style="medium">
        <color indexed="64"/>
      </bottom>
      <diagonal/>
    </border>
    <border>
      <left style="medium">
        <color indexed="64"/>
      </left>
      <right style="medium">
        <color indexed="64"/>
      </right>
      <top style="thick">
        <color indexed="64"/>
      </top>
      <bottom style="medium">
        <color indexed="64"/>
      </bottom>
      <diagonal/>
    </border>
    <border>
      <left style="medium">
        <color indexed="64"/>
      </left>
      <right style="thick">
        <color indexed="64"/>
      </right>
      <top style="thick">
        <color indexed="64"/>
      </top>
      <bottom style="medium">
        <color indexed="64"/>
      </bottom>
      <diagonal/>
    </border>
    <border>
      <left style="thick">
        <color indexed="64"/>
      </left>
      <right style="medium">
        <color indexed="64"/>
      </right>
      <top style="medium">
        <color indexed="64"/>
      </top>
      <bottom style="medium">
        <color indexed="64"/>
      </bottom>
      <diagonal/>
    </border>
    <border>
      <left style="medium">
        <color indexed="64"/>
      </left>
      <right style="thick">
        <color indexed="64"/>
      </right>
      <top style="medium">
        <color indexed="64"/>
      </top>
      <bottom style="medium">
        <color indexed="64"/>
      </bottom>
      <diagonal/>
    </border>
    <border>
      <left style="thin">
        <color auto="1"/>
      </left>
      <right style="thin">
        <color auto="1"/>
      </right>
      <top/>
      <bottom/>
      <diagonal/>
    </border>
    <border>
      <left style="medium">
        <color indexed="64"/>
      </left>
      <right/>
      <top style="thin">
        <color indexed="64"/>
      </top>
      <bottom style="medium">
        <color auto="1"/>
      </bottom>
      <diagonal/>
    </border>
    <border>
      <left/>
      <right style="medium">
        <color indexed="64"/>
      </right>
      <top style="thin">
        <color auto="1"/>
      </top>
      <bottom/>
      <diagonal/>
    </border>
    <border>
      <left/>
      <right/>
      <top style="thin">
        <color auto="1"/>
      </top>
      <bottom style="medium">
        <color indexed="64"/>
      </bottom>
      <diagonal/>
    </border>
    <border>
      <left style="medium">
        <color indexed="64"/>
      </left>
      <right style="thin">
        <color auto="1"/>
      </right>
      <top style="thin">
        <color auto="1"/>
      </top>
      <bottom style="thin">
        <color auto="1"/>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thin">
        <color indexed="64"/>
      </left>
      <right/>
      <top style="hair">
        <color indexed="64"/>
      </top>
      <bottom/>
      <diagonal/>
    </border>
    <border>
      <left/>
      <right/>
      <top style="hair">
        <color indexed="64"/>
      </top>
      <bottom/>
      <diagonal/>
    </border>
    <border>
      <left/>
      <right style="thin">
        <color indexed="64"/>
      </right>
      <top style="hair">
        <color indexed="64"/>
      </top>
      <bottom/>
      <diagonal/>
    </border>
    <border>
      <left style="thin">
        <color indexed="64"/>
      </left>
      <right/>
      <top style="hair">
        <color indexed="64"/>
      </top>
      <bottom style="thin">
        <color auto="1"/>
      </bottom>
      <diagonal/>
    </border>
    <border>
      <left/>
      <right/>
      <top style="hair">
        <color indexed="64"/>
      </top>
      <bottom style="thin">
        <color auto="1"/>
      </bottom>
      <diagonal/>
    </border>
    <border>
      <left/>
      <right style="thin">
        <color indexed="64"/>
      </right>
      <top style="hair">
        <color indexed="64"/>
      </top>
      <bottom style="thin">
        <color auto="1"/>
      </bottom>
      <diagonal/>
    </border>
  </borders>
  <cellStyleXfs count="15">
    <xf numFmtId="0" fontId="0" fillId="0" borderId="0"/>
    <xf numFmtId="9" fontId="2" fillId="0" borderId="0" applyFont="0" applyFill="0" applyBorder="0" applyAlignment="0" applyProtection="0"/>
    <xf numFmtId="0" fontId="11" fillId="0" borderId="0"/>
    <xf numFmtId="0" fontId="2" fillId="0" borderId="0"/>
    <xf numFmtId="164" fontId="2" fillId="0" borderId="0" applyFont="0" applyFill="0" applyBorder="0" applyAlignment="0" applyProtection="0"/>
    <xf numFmtId="165" fontId="11" fillId="0" borderId="0" applyFont="0" applyFill="0" applyBorder="0" applyAlignment="0" applyProtection="0"/>
    <xf numFmtId="0" fontId="17" fillId="0" borderId="0"/>
    <xf numFmtId="0" fontId="2" fillId="0" borderId="0"/>
    <xf numFmtId="165"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46" fillId="0" borderId="0" applyNumberFormat="0" applyFill="0" applyBorder="0" applyAlignment="0" applyProtection="0"/>
  </cellStyleXfs>
  <cellXfs count="1116">
    <xf numFmtId="0" fontId="0" fillId="0" borderId="0" xfId="0"/>
    <xf numFmtId="0" fontId="4" fillId="0" borderId="0" xfId="0" applyFont="1" applyAlignment="1">
      <alignment wrapText="1"/>
    </xf>
    <xf numFmtId="0" fontId="10" fillId="0" borderId="0" xfId="0" applyFont="1" applyAlignment="1">
      <alignment wrapText="1"/>
    </xf>
    <xf numFmtId="0" fontId="5" fillId="0" borderId="0" xfId="0" applyFont="1" applyAlignment="1">
      <alignment wrapText="1"/>
    </xf>
    <xf numFmtId="0" fontId="5" fillId="0" borderId="1" xfId="0" applyFont="1" applyBorder="1" applyAlignment="1">
      <alignment wrapText="1"/>
    </xf>
    <xf numFmtId="2" fontId="5" fillId="0" borderId="1" xfId="0" applyNumberFormat="1" applyFont="1" applyBorder="1" applyAlignment="1">
      <alignment horizontal="center" wrapText="1"/>
    </xf>
    <xf numFmtId="0" fontId="5" fillId="0" borderId="0" xfId="0" applyFont="1"/>
    <xf numFmtId="0" fontId="5" fillId="0" borderId="0" xfId="0" applyFont="1" applyAlignment="1">
      <alignment vertical="center"/>
    </xf>
    <xf numFmtId="0" fontId="12" fillId="0" borderId="1" xfId="0" applyFont="1" applyBorder="1" applyAlignment="1">
      <alignment horizontal="center" vertical="center" wrapText="1"/>
    </xf>
    <xf numFmtId="2" fontId="12" fillId="0" borderId="1" xfId="0" applyNumberFormat="1" applyFont="1" applyBorder="1" applyAlignment="1">
      <alignment horizontal="center" vertical="center" wrapText="1"/>
    </xf>
    <xf numFmtId="2" fontId="6" fillId="0" borderId="1" xfId="0" applyNumberFormat="1" applyFont="1" applyBorder="1" applyAlignment="1">
      <alignment horizontal="center" vertical="center" wrapText="1"/>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167" fontId="7" fillId="0" borderId="1" xfId="1" applyNumberFormat="1" applyFont="1" applyBorder="1" applyAlignment="1">
      <alignment horizontal="center" vertical="center"/>
    </xf>
    <xf numFmtId="10" fontId="5" fillId="0" borderId="1" xfId="1" applyNumberFormat="1" applyFont="1" applyBorder="1" applyAlignment="1">
      <alignment horizontal="center" vertical="center" wrapText="1"/>
    </xf>
    <xf numFmtId="2" fontId="5" fillId="0" borderId="1" xfId="1" applyNumberFormat="1" applyFont="1" applyBorder="1"/>
    <xf numFmtId="0" fontId="5" fillId="0" borderId="1" xfId="0" applyFont="1" applyBorder="1"/>
    <xf numFmtId="168" fontId="5" fillId="0" borderId="1" xfId="0" applyNumberFormat="1" applyFont="1" applyBorder="1"/>
    <xf numFmtId="10" fontId="5" fillId="0" borderId="1" xfId="1" applyNumberFormat="1" applyFont="1" applyBorder="1"/>
    <xf numFmtId="2" fontId="5" fillId="0" borderId="1" xfId="0" applyNumberFormat="1" applyFont="1" applyBorder="1" applyAlignment="1">
      <alignment horizontal="center"/>
    </xf>
    <xf numFmtId="1" fontId="7" fillId="0" borderId="1" xfId="1" applyNumberFormat="1" applyFont="1" applyBorder="1" applyAlignment="1">
      <alignment horizontal="center" vertical="center" wrapText="1"/>
    </xf>
    <xf numFmtId="0" fontId="7" fillId="0" borderId="0" xfId="2" applyFont="1" applyAlignment="1">
      <alignment horizontal="center" vertical="center"/>
    </xf>
    <xf numFmtId="2" fontId="7" fillId="0" borderId="1" xfId="1" applyNumberFormat="1" applyFont="1" applyBorder="1" applyAlignment="1">
      <alignment horizontal="center" vertical="center" wrapText="1"/>
    </xf>
    <xf numFmtId="169" fontId="7" fillId="0" borderId="1" xfId="1" applyNumberFormat="1" applyFont="1" applyBorder="1" applyAlignment="1">
      <alignment horizontal="center" vertical="center" wrapText="1"/>
    </xf>
    <xf numFmtId="1" fontId="7" fillId="0" borderId="1" xfId="0" applyNumberFormat="1" applyFont="1" applyBorder="1" applyAlignment="1">
      <alignment horizontal="center" vertical="center" wrapText="1"/>
    </xf>
    <xf numFmtId="0" fontId="10" fillId="0" borderId="0" xfId="0" applyFont="1"/>
    <xf numFmtId="14" fontId="5" fillId="0" borderId="0" xfId="0" applyNumberFormat="1" applyFont="1" applyAlignment="1">
      <alignment wrapText="1"/>
    </xf>
    <xf numFmtId="10" fontId="15" fillId="0" borderId="1" xfId="1" applyNumberFormat="1" applyFont="1" applyBorder="1" applyAlignment="1">
      <alignment horizontal="center" vertical="center" wrapText="1"/>
    </xf>
    <xf numFmtId="2" fontId="4" fillId="0" borderId="0" xfId="0" applyNumberFormat="1" applyFont="1" applyAlignment="1">
      <alignment horizontal="center" wrapText="1"/>
    </xf>
    <xf numFmtId="0" fontId="4" fillId="0" borderId="0" xfId="0" applyFont="1" applyAlignment="1">
      <alignment vertical="center" wrapText="1"/>
    </xf>
    <xf numFmtId="10" fontId="5" fillId="0" borderId="1" xfId="1" applyNumberFormat="1" applyFont="1" applyBorder="1" applyAlignment="1">
      <alignment horizontal="center" vertical="center"/>
    </xf>
    <xf numFmtId="10" fontId="7" fillId="0" borderId="1" xfId="1" applyNumberFormat="1" applyFont="1" applyBorder="1" applyAlignment="1">
      <alignment horizontal="center" vertical="center"/>
    </xf>
    <xf numFmtId="38" fontId="8" fillId="3" borderId="1" xfId="2" applyNumberFormat="1" applyFont="1" applyFill="1" applyBorder="1" applyAlignment="1">
      <alignment vertical="center" wrapText="1"/>
    </xf>
    <xf numFmtId="38" fontId="8" fillId="3" borderId="3" xfId="2" applyNumberFormat="1" applyFont="1" applyFill="1" applyBorder="1" applyAlignment="1">
      <alignment horizontal="center" vertical="center" wrapText="1"/>
    </xf>
    <xf numFmtId="171" fontId="7" fillId="0" borderId="1" xfId="5" applyNumberFormat="1" applyFont="1" applyBorder="1" applyAlignment="1">
      <alignment horizontal="center"/>
    </xf>
    <xf numFmtId="49" fontId="7" fillId="0" borderId="6" xfId="5" applyNumberFormat="1" applyFont="1" applyBorder="1" applyAlignment="1">
      <alignment horizontal="center"/>
    </xf>
    <xf numFmtId="171" fontId="7" fillId="0" borderId="2" xfId="5" applyNumberFormat="1" applyFont="1" applyBorder="1" applyAlignment="1">
      <alignment horizontal="center"/>
    </xf>
    <xf numFmtId="171" fontId="7" fillId="0" borderId="2" xfId="2" applyNumberFormat="1" applyFont="1" applyBorder="1" applyAlignment="1">
      <alignment horizontal="center" vertical="center" wrapText="1"/>
    </xf>
    <xf numFmtId="49" fontId="7" fillId="0" borderId="6" xfId="2" applyNumberFormat="1" applyFont="1" applyBorder="1" applyAlignment="1">
      <alignment horizontal="center" vertical="center" wrapText="1"/>
    </xf>
    <xf numFmtId="171" fontId="7" fillId="0" borderId="6" xfId="2" applyNumberFormat="1" applyFont="1" applyBorder="1" applyAlignment="1">
      <alignment horizontal="center" vertical="center" wrapText="1"/>
    </xf>
    <xf numFmtId="38" fontId="7" fillId="15" borderId="1" xfId="2" applyNumberFormat="1" applyFont="1" applyFill="1" applyBorder="1" applyAlignment="1">
      <alignment horizontal="center" vertical="center" wrapText="1"/>
    </xf>
    <xf numFmtId="171" fontId="7" fillId="15" borderId="1" xfId="5" applyNumberFormat="1" applyFont="1" applyFill="1" applyBorder="1" applyAlignment="1">
      <alignment horizontal="center"/>
    </xf>
    <xf numFmtId="49" fontId="7" fillId="15" borderId="6" xfId="5" applyNumberFormat="1" applyFont="1" applyFill="1" applyBorder="1" applyAlignment="1">
      <alignment horizontal="center"/>
    </xf>
    <xf numFmtId="49" fontId="7" fillId="0" borderId="3" xfId="5" applyNumberFormat="1" applyFont="1" applyBorder="1" applyAlignment="1">
      <alignment horizontal="center" vertical="center" wrapText="1"/>
    </xf>
    <xf numFmtId="49" fontId="7" fillId="0" borderId="3" xfId="5" applyNumberFormat="1" applyFont="1" applyBorder="1" applyAlignment="1">
      <alignment horizontal="center"/>
    </xf>
    <xf numFmtId="171" fontId="7" fillId="0" borderId="2" xfId="5" applyNumberFormat="1" applyFont="1" applyBorder="1" applyAlignment="1">
      <alignment vertical="center" wrapText="1"/>
    </xf>
    <xf numFmtId="15" fontId="7" fillId="0" borderId="3" xfId="2" applyNumberFormat="1" applyFont="1" applyBorder="1" applyAlignment="1">
      <alignment horizontal="center" vertical="center" wrapText="1"/>
    </xf>
    <xf numFmtId="15" fontId="5" fillId="0" borderId="3" xfId="0" applyNumberFormat="1" applyFont="1" applyBorder="1" applyAlignment="1">
      <alignment horizontal="center" vertical="center" wrapText="1"/>
    </xf>
    <xf numFmtId="171" fontId="7" fillId="0" borderId="3" xfId="5" applyNumberFormat="1" applyFont="1" applyBorder="1" applyAlignment="1">
      <alignment vertical="center" wrapText="1"/>
    </xf>
    <xf numFmtId="171" fontId="8" fillId="0" borderId="1" xfId="5" applyNumberFormat="1" applyFont="1" applyBorder="1" applyAlignment="1">
      <alignment horizontal="center" vertical="center" wrapText="1"/>
    </xf>
    <xf numFmtId="0" fontId="7" fillId="0" borderId="3" xfId="2" applyFont="1" applyBorder="1" applyAlignment="1">
      <alignment vertical="center" wrapText="1"/>
    </xf>
    <xf numFmtId="0" fontId="7" fillId="0" borderId="4" xfId="2" applyFont="1" applyBorder="1" applyAlignment="1">
      <alignment vertical="center" wrapText="1"/>
    </xf>
    <xf numFmtId="171" fontId="5" fillId="0" borderId="2" xfId="0" applyNumberFormat="1" applyFont="1" applyBorder="1" applyAlignment="1">
      <alignment horizontal="center" vertical="center" wrapText="1"/>
    </xf>
    <xf numFmtId="171" fontId="5" fillId="0" borderId="4" xfId="0" applyNumberFormat="1" applyFont="1" applyBorder="1" applyAlignment="1">
      <alignment horizontal="center" vertical="center" wrapText="1"/>
    </xf>
    <xf numFmtId="49" fontId="7" fillId="0" borderId="1" xfId="5" applyNumberFormat="1" applyFont="1" applyBorder="1" applyAlignment="1">
      <alignment horizontal="center" vertical="center" wrapText="1"/>
    </xf>
    <xf numFmtId="49" fontId="7" fillId="0" borderId="1" xfId="5" applyNumberFormat="1" applyFont="1" applyBorder="1" applyAlignment="1">
      <alignment horizontal="center"/>
    </xf>
    <xf numFmtId="0" fontId="20" fillId="0" borderId="0" xfId="0" applyFont="1" applyAlignment="1">
      <alignment horizontal="left"/>
    </xf>
    <xf numFmtId="0" fontId="20" fillId="0" borderId="0" xfId="0" applyFont="1"/>
    <xf numFmtId="0" fontId="12" fillId="0" borderId="20" xfId="0" applyFont="1" applyBorder="1" applyAlignment="1">
      <alignment horizontal="left"/>
    </xf>
    <xf numFmtId="0" fontId="12" fillId="0" borderId="19" xfId="0" applyFont="1" applyBorder="1" applyAlignment="1">
      <alignment horizontal="center"/>
    </xf>
    <xf numFmtId="0" fontId="12" fillId="0" borderId="25" xfId="0" applyFont="1" applyBorder="1" applyAlignment="1">
      <alignment horizontal="left"/>
    </xf>
    <xf numFmtId="0" fontId="12" fillId="0" borderId="24" xfId="0" applyFont="1" applyBorder="1" applyAlignment="1">
      <alignment horizontal="center"/>
    </xf>
    <xf numFmtId="0" fontId="12" fillId="0" borderId="48" xfId="0" applyFont="1" applyBorder="1" applyAlignment="1">
      <alignment horizontal="left"/>
    </xf>
    <xf numFmtId="0" fontId="12" fillId="0" borderId="37" xfId="0" applyFont="1" applyBorder="1" applyAlignment="1">
      <alignment horizontal="center"/>
    </xf>
    <xf numFmtId="17" fontId="12" fillId="0" borderId="41" xfId="0" applyNumberFormat="1" applyFont="1" applyBorder="1" applyAlignment="1">
      <alignment horizontal="center" vertical="center"/>
    </xf>
    <xf numFmtId="0" fontId="23" fillId="0" borderId="20" xfId="0" applyFont="1" applyBorder="1" applyAlignment="1">
      <alignment horizontal="left"/>
    </xf>
    <xf numFmtId="0" fontId="23" fillId="0" borderId="18" xfId="0" applyFont="1" applyBorder="1" applyAlignment="1">
      <alignment horizontal="center"/>
    </xf>
    <xf numFmtId="0" fontId="23" fillId="0" borderId="19" xfId="0" applyFont="1" applyBorder="1" applyAlignment="1">
      <alignment horizontal="center"/>
    </xf>
    <xf numFmtId="9" fontId="20" fillId="17" borderId="21" xfId="1" applyFont="1" applyFill="1" applyBorder="1" applyAlignment="1">
      <alignment horizontal="center" vertical="center" wrapText="1"/>
    </xf>
    <xf numFmtId="1" fontId="20" fillId="17" borderId="21" xfId="0" applyNumberFormat="1" applyFont="1" applyFill="1" applyBorder="1" applyAlignment="1">
      <alignment vertical="center"/>
    </xf>
    <xf numFmtId="1" fontId="20" fillId="17" borderId="1" xfId="0" applyNumberFormat="1" applyFont="1" applyFill="1" applyBorder="1" applyAlignment="1">
      <alignment vertical="center"/>
    </xf>
    <xf numFmtId="9" fontId="20" fillId="0" borderId="1" xfId="1" applyFont="1" applyBorder="1" applyAlignment="1">
      <alignment horizontal="center" vertical="center" wrapText="1"/>
    </xf>
    <xf numFmtId="1" fontId="20" fillId="0" borderId="1" xfId="0" applyNumberFormat="1" applyFont="1" applyBorder="1" applyAlignment="1">
      <alignment vertical="center"/>
    </xf>
    <xf numFmtId="9" fontId="20" fillId="0" borderId="31" xfId="1" applyFont="1" applyBorder="1" applyAlignment="1">
      <alignment horizontal="center"/>
    </xf>
    <xf numFmtId="1" fontId="20" fillId="0" borderId="31" xfId="0" applyNumberFormat="1" applyFont="1" applyBorder="1" applyAlignment="1">
      <alignment vertical="center"/>
    </xf>
    <xf numFmtId="9" fontId="20" fillId="17" borderId="15" xfId="1" applyFont="1" applyFill="1" applyBorder="1" applyAlignment="1">
      <alignment horizontal="center" vertical="center" wrapText="1"/>
    </xf>
    <xf numFmtId="1" fontId="20" fillId="17" borderId="15" xfId="0" applyNumberFormat="1" applyFont="1" applyFill="1" applyBorder="1" applyAlignment="1">
      <alignment vertical="center"/>
    </xf>
    <xf numFmtId="9" fontId="20" fillId="0" borderId="14" xfId="1" applyFont="1" applyBorder="1" applyAlignment="1">
      <alignment horizontal="center"/>
    </xf>
    <xf numFmtId="1" fontId="20" fillId="0" borderId="14" xfId="0" applyNumberFormat="1" applyFont="1" applyBorder="1" applyAlignment="1">
      <alignment vertical="center"/>
    </xf>
    <xf numFmtId="9" fontId="20" fillId="0" borderId="1" xfId="1" applyFont="1" applyBorder="1" applyAlignment="1">
      <alignment horizontal="center"/>
    </xf>
    <xf numFmtId="9" fontId="20" fillId="17" borderId="1" xfId="1" applyFont="1" applyFill="1" applyBorder="1" applyAlignment="1">
      <alignment horizontal="center" vertical="center" wrapText="1"/>
    </xf>
    <xf numFmtId="172" fontId="19" fillId="16" borderId="1" xfId="11" applyNumberFormat="1" applyFont="1" applyFill="1" applyBorder="1" applyAlignment="1">
      <alignment horizontal="right" wrapText="1"/>
    </xf>
    <xf numFmtId="164" fontId="7" fillId="0" borderId="3" xfId="11" applyFont="1" applyBorder="1" applyAlignment="1">
      <alignment vertical="center" wrapText="1"/>
    </xf>
    <xf numFmtId="164" fontId="7" fillId="0" borderId="4" xfId="11" applyFont="1" applyBorder="1" applyAlignment="1">
      <alignment vertical="center" wrapText="1"/>
    </xf>
    <xf numFmtId="0" fontId="8" fillId="0" borderId="9" xfId="0" applyFont="1" applyBorder="1" applyAlignment="1">
      <alignment vertical="center" wrapText="1"/>
    </xf>
    <xf numFmtId="0" fontId="8" fillId="0" borderId="10" xfId="0" applyFont="1" applyBorder="1" applyAlignment="1">
      <alignment vertical="center" wrapText="1"/>
    </xf>
    <xf numFmtId="14" fontId="7" fillId="0" borderId="5" xfId="0" applyNumberFormat="1" applyFont="1" applyBorder="1" applyAlignment="1">
      <alignment vertical="center" wrapText="1"/>
    </xf>
    <xf numFmtId="14" fontId="7" fillId="0" borderId="6" xfId="0" applyNumberFormat="1" applyFont="1" applyBorder="1" applyAlignment="1">
      <alignment vertical="center" wrapText="1"/>
    </xf>
    <xf numFmtId="14" fontId="7" fillId="0" borderId="7" xfId="0" applyNumberFormat="1" applyFont="1" applyBorder="1" applyAlignment="1">
      <alignment vertical="center" wrapText="1"/>
    </xf>
    <xf numFmtId="0" fontId="8" fillId="0" borderId="8" xfId="0" applyFont="1" applyBorder="1" applyAlignment="1">
      <alignment vertical="center" wrapText="1"/>
    </xf>
    <xf numFmtId="167" fontId="7" fillId="0" borderId="1" xfId="1" applyNumberFormat="1" applyFont="1" applyBorder="1" applyAlignment="1">
      <alignment horizontal="center" vertical="center" wrapText="1"/>
    </xf>
    <xf numFmtId="0" fontId="7" fillId="6" borderId="0" xfId="0" applyFont="1" applyFill="1" applyAlignment="1">
      <alignment vertical="center" wrapText="1"/>
    </xf>
    <xf numFmtId="0" fontId="7" fillId="0" borderId="6" xfId="0" quotePrefix="1" applyFont="1" applyBorder="1" applyAlignment="1">
      <alignment horizontal="left" vertical="center" wrapText="1"/>
    </xf>
    <xf numFmtId="0" fontId="7" fillId="0" borderId="0" xfId="0" quotePrefix="1" applyFont="1" applyAlignment="1">
      <alignment horizontal="left" vertical="center" wrapText="1"/>
    </xf>
    <xf numFmtId="49" fontId="8" fillId="0" borderId="3" xfId="0" applyNumberFormat="1" applyFont="1" applyBorder="1" applyAlignment="1">
      <alignment horizontal="left" vertical="center" wrapText="1"/>
    </xf>
    <xf numFmtId="171" fontId="7" fillId="0" borderId="1" xfId="5" applyNumberFormat="1" applyFont="1" applyBorder="1" applyAlignment="1">
      <alignment vertical="center" wrapText="1"/>
    </xf>
    <xf numFmtId="0" fontId="7" fillId="6" borderId="3" xfId="0" applyFont="1" applyFill="1" applyBorder="1" applyAlignment="1">
      <alignment horizontal="center" vertical="center" wrapText="1"/>
    </xf>
    <xf numFmtId="0" fontId="8" fillId="3" borderId="14" xfId="0" applyFont="1" applyFill="1" applyBorder="1" applyAlignment="1">
      <alignment horizontal="center" vertical="center" wrapText="1"/>
    </xf>
    <xf numFmtId="0" fontId="2" fillId="0" borderId="0" xfId="12"/>
    <xf numFmtId="0" fontId="4" fillId="0" borderId="0" xfId="0" applyFont="1" applyAlignment="1">
      <alignment vertical="top" wrapText="1"/>
    </xf>
    <xf numFmtId="0" fontId="4" fillId="0" borderId="1" xfId="0" applyFont="1" applyBorder="1" applyAlignment="1">
      <alignment wrapText="1"/>
    </xf>
    <xf numFmtId="164" fontId="4" fillId="0" borderId="0" xfId="11" applyFont="1" applyAlignment="1">
      <alignment wrapText="1"/>
    </xf>
    <xf numFmtId="180" fontId="4" fillId="0" borderId="0" xfId="0" applyNumberFormat="1" applyFont="1" applyAlignment="1">
      <alignment wrapText="1"/>
    </xf>
    <xf numFmtId="38" fontId="7" fillId="0" borderId="1" xfId="2" applyNumberFormat="1" applyFont="1" applyBorder="1" applyAlignment="1">
      <alignment horizontal="center" vertical="center" wrapText="1"/>
    </xf>
    <xf numFmtId="38" fontId="7" fillId="0" borderId="1" xfId="2" applyNumberFormat="1" applyFont="1" applyBorder="1" applyAlignment="1">
      <alignment horizontal="center" vertical="center"/>
    </xf>
    <xf numFmtId="38" fontId="8" fillId="0" borderId="1" xfId="2" applyNumberFormat="1" applyFont="1" applyBorder="1" applyAlignment="1">
      <alignment horizontal="center" vertical="center" wrapText="1"/>
    </xf>
    <xf numFmtId="38" fontId="7" fillId="0" borderId="3" xfId="2" applyNumberFormat="1" applyFont="1" applyBorder="1" applyAlignment="1">
      <alignment horizontal="center" vertical="center" wrapText="1"/>
    </xf>
    <xf numFmtId="38" fontId="7" fillId="0" borderId="0" xfId="2" applyNumberFormat="1" applyFont="1" applyAlignment="1">
      <alignment horizontal="center" vertical="center" wrapText="1"/>
    </xf>
    <xf numFmtId="171" fontId="5" fillId="0" borderId="0" xfId="0" applyNumberFormat="1" applyFont="1" applyAlignment="1">
      <alignment horizontal="center" vertical="center" wrapText="1"/>
    </xf>
    <xf numFmtId="0" fontId="5" fillId="0" borderId="0" xfId="0" applyFont="1" applyAlignment="1">
      <alignment horizontal="center" vertical="center" wrapText="1"/>
    </xf>
    <xf numFmtId="173" fontId="19" fillId="16" borderId="0" xfId="0" applyNumberFormat="1" applyFont="1" applyFill="1" applyAlignment="1">
      <alignment horizontal="right" wrapText="1"/>
    </xf>
    <xf numFmtId="49" fontId="7" fillId="0" borderId="0" xfId="5" applyNumberFormat="1" applyFont="1" applyAlignment="1">
      <alignment horizontal="center"/>
    </xf>
    <xf numFmtId="171" fontId="2" fillId="0" borderId="0" xfId="0" applyNumberFormat="1" applyFont="1" applyAlignment="1">
      <alignment horizontal="center" vertical="center" wrapText="1"/>
    </xf>
    <xf numFmtId="0" fontId="0" fillId="0" borderId="0" xfId="0" applyAlignment="1">
      <alignment horizontal="center" vertical="center" wrapText="1"/>
    </xf>
    <xf numFmtId="0" fontId="21" fillId="0" borderId="0" xfId="0" applyFont="1"/>
    <xf numFmtId="38" fontId="7" fillId="0" borderId="1" xfId="2" applyNumberFormat="1" applyFont="1" applyBorder="1" applyAlignment="1">
      <alignment horizontal="center" wrapText="1"/>
    </xf>
    <xf numFmtId="0" fontId="33" fillId="0" borderId="0" xfId="0" applyFont="1" applyAlignment="1">
      <alignment horizontal="left" vertical="top" wrapText="1"/>
    </xf>
    <xf numFmtId="0" fontId="8" fillId="0" borderId="1" xfId="0" applyFont="1" applyBorder="1" applyAlignment="1">
      <alignment horizontal="center" vertic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15" fontId="7" fillId="0" borderId="1"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4" borderId="1"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0" fontId="6"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5" fillId="0" borderId="1" xfId="0" applyFont="1" applyBorder="1" applyAlignment="1">
      <alignment horizontal="center" wrapText="1"/>
    </xf>
    <xf numFmtId="0" fontId="7" fillId="6" borderId="1" xfId="0" applyFont="1" applyFill="1" applyBorder="1" applyAlignment="1">
      <alignment horizontal="center" vertical="center" wrapText="1"/>
    </xf>
    <xf numFmtId="2" fontId="5" fillId="0" borderId="1" xfId="1" applyNumberFormat="1" applyFont="1" applyBorder="1" applyAlignment="1">
      <alignment horizontal="center" vertical="center"/>
    </xf>
    <xf numFmtId="14" fontId="7" fillId="6" borderId="11" xfId="0" applyNumberFormat="1" applyFont="1" applyFill="1" applyBorder="1" applyAlignment="1">
      <alignment horizontal="center" vertical="center" wrapText="1"/>
    </xf>
    <xf numFmtId="14" fontId="7" fillId="6" borderId="13" xfId="0" applyNumberFormat="1" applyFont="1" applyFill="1" applyBorder="1" applyAlignment="1">
      <alignment horizontal="center" vertical="center" wrapText="1"/>
    </xf>
    <xf numFmtId="0" fontId="23" fillId="0" borderId="0" xfId="0" applyFont="1" applyAlignment="1">
      <alignment horizontal="center"/>
    </xf>
    <xf numFmtId="0" fontId="0" fillId="0" borderId="0" xfId="0"/>
    <xf numFmtId="0" fontId="5" fillId="0" borderId="0" xfId="0" applyFont="1" applyAlignment="1">
      <alignment horizontal="left" vertical="center" wrapText="1"/>
    </xf>
    <xf numFmtId="0" fontId="7" fillId="0" borderId="14" xfId="0" applyFont="1" applyBorder="1" applyAlignment="1">
      <alignment horizontal="center" vertical="center" wrapText="1"/>
    </xf>
    <xf numFmtId="0" fontId="7" fillId="0" borderId="16" xfId="2" applyFont="1" applyBorder="1" applyAlignment="1">
      <alignment horizontal="center" vertical="center" wrapText="1"/>
    </xf>
    <xf numFmtId="171" fontId="7" fillId="0" borderId="2" xfId="5" applyNumberFormat="1" applyFont="1" applyBorder="1" applyAlignment="1">
      <alignment horizontal="center" vertical="center" wrapText="1"/>
    </xf>
    <xf numFmtId="171" fontId="7" fillId="0" borderId="3" xfId="5" applyNumberFormat="1" applyFont="1" applyBorder="1" applyAlignment="1">
      <alignment horizontal="center" vertical="center" wrapText="1"/>
    </xf>
    <xf numFmtId="171" fontId="7" fillId="15" borderId="2" xfId="5" applyNumberFormat="1" applyFont="1" applyFill="1" applyBorder="1" applyAlignment="1">
      <alignment horizontal="center"/>
    </xf>
    <xf numFmtId="173" fontId="19" fillId="16" borderId="1" xfId="0" applyNumberFormat="1" applyFont="1" applyFill="1" applyBorder="1" applyAlignment="1">
      <alignment horizontal="right" wrapText="1"/>
    </xf>
    <xf numFmtId="49" fontId="7" fillId="0" borderId="3" xfId="5" applyNumberFormat="1" applyFont="1" applyBorder="1" applyAlignment="1">
      <alignment horizontal="right" wrapText="1"/>
    </xf>
    <xf numFmtId="49" fontId="7" fillId="0" borderId="3" xfId="5" applyNumberFormat="1" applyFont="1" applyBorder="1" applyAlignment="1">
      <alignment horizontal="right"/>
    </xf>
    <xf numFmtId="171" fontId="5" fillId="0" borderId="2" xfId="0" applyNumberFormat="1" applyFont="1" applyBorder="1" applyAlignment="1">
      <alignment horizontal="right" wrapText="1"/>
    </xf>
    <xf numFmtId="49" fontId="7" fillId="0" borderId="1" xfId="5" applyNumberFormat="1" applyFont="1" applyBorder="1" applyAlignment="1">
      <alignment horizontal="right" wrapText="1"/>
    </xf>
    <xf numFmtId="49" fontId="7" fillId="0" borderId="1" xfId="5" applyNumberFormat="1" applyFont="1" applyBorder="1" applyAlignment="1">
      <alignment horizontal="right"/>
    </xf>
    <xf numFmtId="172" fontId="19" fillId="0" borderId="1" xfId="11" applyNumberFormat="1" applyFont="1" applyBorder="1" applyAlignment="1">
      <alignment horizontal="right" wrapText="1"/>
    </xf>
    <xf numFmtId="178" fontId="5" fillId="0" borderId="1" xfId="8" applyNumberFormat="1" applyFont="1" applyBorder="1"/>
    <xf numFmtId="49" fontId="7" fillId="0" borderId="3" xfId="5" applyNumberFormat="1" applyFont="1" applyBorder="1" applyAlignment="1">
      <alignment horizontal="right" vertical="center" wrapText="1"/>
    </xf>
    <xf numFmtId="179" fontId="7" fillId="0" borderId="3" xfId="5" applyNumberFormat="1" applyFont="1" applyBorder="1" applyAlignment="1">
      <alignment horizontal="right"/>
    </xf>
    <xf numFmtId="178" fontId="7" fillId="0" borderId="3" xfId="5" applyNumberFormat="1" applyFont="1" applyBorder="1" applyAlignment="1">
      <alignment vertical="center" wrapText="1"/>
    </xf>
    <xf numFmtId="178" fontId="7" fillId="0" borderId="3" xfId="5" applyNumberFormat="1" applyFont="1" applyBorder="1" applyAlignment="1">
      <alignment wrapText="1"/>
    </xf>
    <xf numFmtId="0" fontId="20" fillId="0" borderId="0" xfId="0" applyFont="1" applyAlignment="1">
      <alignment horizontal="center"/>
    </xf>
    <xf numFmtId="165" fontId="4" fillId="0" borderId="0" xfId="0" applyNumberFormat="1" applyFont="1" applyAlignment="1">
      <alignment wrapText="1"/>
    </xf>
    <xf numFmtId="182" fontId="4" fillId="0" borderId="0" xfId="0" applyNumberFormat="1" applyFont="1" applyAlignment="1">
      <alignment wrapText="1"/>
    </xf>
    <xf numFmtId="172" fontId="19" fillId="16" borderId="1" xfId="11" applyNumberFormat="1" applyFont="1" applyFill="1" applyBorder="1" applyAlignment="1">
      <alignment horizontal="right" vertical="center" wrapText="1"/>
    </xf>
    <xf numFmtId="49" fontId="7" fillId="0" borderId="1" xfId="5" applyNumberFormat="1" applyFont="1" applyBorder="1" applyAlignment="1">
      <alignment horizontal="right" vertical="center" wrapText="1"/>
    </xf>
    <xf numFmtId="0" fontId="0" fillId="0" borderId="0" xfId="0" applyAlignment="1">
      <alignment wrapText="1"/>
    </xf>
    <xf numFmtId="0" fontId="3" fillId="0" borderId="0" xfId="12" applyFont="1"/>
    <xf numFmtId="0" fontId="3" fillId="0" borderId="7" xfId="12" applyFont="1" applyBorder="1" applyAlignment="1">
      <alignment horizontal="center" vertical="center"/>
    </xf>
    <xf numFmtId="14" fontId="40" fillId="0" borderId="14" xfId="12" applyNumberFormat="1" applyFont="1" applyBorder="1" applyAlignment="1">
      <alignment horizontal="center" vertical="center"/>
    </xf>
    <xf numFmtId="0" fontId="3" fillId="0" borderId="14" xfId="12" applyFont="1" applyBorder="1" applyAlignment="1">
      <alignment horizontal="center" vertical="center"/>
    </xf>
    <xf numFmtId="17" fontId="28" fillId="0" borderId="1" xfId="12" applyNumberFormat="1" applyFont="1" applyBorder="1" applyAlignment="1">
      <alignment horizontal="center" vertical="center"/>
    </xf>
    <xf numFmtId="14" fontId="40" fillId="0" borderId="5" xfId="12" applyNumberFormat="1" applyFont="1" applyBorder="1" applyAlignment="1">
      <alignment horizontal="center" vertical="center"/>
    </xf>
    <xf numFmtId="14" fontId="43" fillId="0" borderId="14" xfId="12" applyNumberFormat="1" applyFont="1" applyBorder="1" applyAlignment="1">
      <alignment horizontal="center" vertical="center"/>
    </xf>
    <xf numFmtId="14" fontId="43" fillId="0" borderId="5" xfId="12" applyNumberFormat="1" applyFont="1" applyBorder="1" applyAlignment="1">
      <alignment horizontal="center" vertical="center"/>
    </xf>
    <xf numFmtId="17" fontId="28" fillId="0" borderId="14" xfId="12" applyNumberFormat="1" applyFont="1" applyBorder="1" applyAlignment="1">
      <alignment horizontal="center" vertical="center"/>
    </xf>
    <xf numFmtId="0" fontId="28" fillId="0" borderId="1" xfId="12" applyFont="1" applyBorder="1" applyAlignment="1">
      <alignment horizontal="center" vertical="center"/>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0" fontId="0" fillId="0" borderId="0" xfId="0"/>
    <xf numFmtId="0" fontId="2" fillId="0" borderId="0" xfId="12"/>
    <xf numFmtId="0" fontId="3" fillId="0" borderId="0" xfId="12" applyFont="1"/>
    <xf numFmtId="0" fontId="3" fillId="0" borderId="7" xfId="12" applyFont="1" applyBorder="1" applyAlignment="1">
      <alignment horizontal="center" vertical="center"/>
    </xf>
    <xf numFmtId="14" fontId="40" fillId="0" borderId="14" xfId="12" applyNumberFormat="1" applyFont="1" applyBorder="1" applyAlignment="1">
      <alignment horizontal="center" vertical="center"/>
    </xf>
    <xf numFmtId="0" fontId="3" fillId="0" borderId="14" xfId="12" applyFont="1" applyBorder="1" applyAlignment="1">
      <alignment horizontal="center" vertical="center"/>
    </xf>
    <xf numFmtId="17" fontId="28" fillId="0" borderId="1" xfId="12" applyNumberFormat="1" applyFont="1" applyBorder="1" applyAlignment="1">
      <alignment horizontal="center" vertical="center"/>
    </xf>
    <xf numFmtId="171" fontId="5" fillId="0" borderId="2" xfId="0" applyNumberFormat="1" applyFont="1" applyBorder="1" applyAlignment="1">
      <alignment horizontal="right" vertical="center" wrapText="1"/>
    </xf>
    <xf numFmtId="38" fontId="8" fillId="3" borderId="14" xfId="0" applyNumberFormat="1" applyFont="1" applyFill="1" applyBorder="1" applyAlignment="1">
      <alignment horizontal="center" vertical="center" wrapText="1"/>
    </xf>
    <xf numFmtId="0" fontId="0" fillId="0" borderId="0" xfId="12" applyFont="1"/>
    <xf numFmtId="14" fontId="43" fillId="18" borderId="14" xfId="12" applyNumberFormat="1" applyFont="1" applyFill="1" applyBorder="1" applyAlignment="1">
      <alignment horizontal="center" vertical="center"/>
    </xf>
    <xf numFmtId="0" fontId="7" fillId="0" borderId="4" xfId="0" applyFont="1" applyBorder="1" applyAlignment="1">
      <alignment horizontal="left" vertical="center" wrapText="1"/>
    </xf>
    <xf numFmtId="171" fontId="2" fillId="0" borderId="0" xfId="0" applyNumberFormat="1" applyFont="1" applyAlignment="1">
      <alignment horizontal="right" wrapText="1"/>
    </xf>
    <xf numFmtId="17" fontId="3" fillId="0" borderId="62" xfId="12" applyNumberFormat="1" applyFont="1" applyBorder="1" applyAlignment="1">
      <alignment horizontal="center" vertical="center"/>
    </xf>
    <xf numFmtId="0" fontId="2" fillId="0" borderId="0" xfId="0" applyFont="1"/>
    <xf numFmtId="0" fontId="2" fillId="0" borderId="0" xfId="0" applyFont="1" applyAlignment="1">
      <alignment horizontal="center" vertical="center" wrapText="1"/>
    </xf>
    <xf numFmtId="0" fontId="5" fillId="0" borderId="27" xfId="0" applyFont="1" applyBorder="1"/>
    <xf numFmtId="1" fontId="12" fillId="0" borderId="31" xfId="0" applyNumberFormat="1" applyFont="1" applyBorder="1" applyAlignment="1">
      <alignment horizontal="center" vertical="center" wrapText="1"/>
    </xf>
    <xf numFmtId="0" fontId="12" fillId="0" borderId="31" xfId="0" applyFont="1" applyBorder="1" applyAlignment="1">
      <alignment horizontal="center" vertical="center" wrapText="1"/>
    </xf>
    <xf numFmtId="9" fontId="20" fillId="17" borderId="4" xfId="1" applyFont="1" applyFill="1" applyBorder="1" applyAlignment="1">
      <alignment horizontal="center" vertical="center" wrapText="1"/>
    </xf>
    <xf numFmtId="1" fontId="12" fillId="17" borderId="1" xfId="0" applyNumberFormat="1" applyFont="1" applyFill="1" applyBorder="1" applyAlignment="1">
      <alignment vertical="center"/>
    </xf>
    <xf numFmtId="9" fontId="20" fillId="0" borderId="4" xfId="1" applyFont="1" applyBorder="1" applyAlignment="1">
      <alignment horizontal="center" vertical="center" wrapText="1"/>
    </xf>
    <xf numFmtId="1" fontId="12" fillId="0" borderId="1" xfId="0" applyNumberFormat="1" applyFont="1" applyBorder="1" applyAlignment="1">
      <alignment vertical="center"/>
    </xf>
    <xf numFmtId="9" fontId="20" fillId="0" borderId="4" xfId="1" applyFont="1" applyBorder="1" applyAlignment="1">
      <alignment horizontal="center"/>
    </xf>
    <xf numFmtId="176" fontId="11" fillId="0" borderId="1" xfId="0" applyNumberFormat="1" applyFont="1" applyBorder="1" applyAlignment="1">
      <alignment vertical="center"/>
    </xf>
    <xf numFmtId="9" fontId="20" fillId="0" borderId="7" xfId="1" applyFont="1" applyBorder="1" applyAlignment="1">
      <alignment horizontal="center"/>
    </xf>
    <xf numFmtId="9" fontId="20" fillId="0" borderId="42" xfId="1" applyFont="1" applyBorder="1" applyAlignment="1">
      <alignment horizontal="center"/>
    </xf>
    <xf numFmtId="0" fontId="3" fillId="0" borderId="62" xfId="12" applyFont="1" applyBorder="1" applyAlignment="1">
      <alignment horizontal="center" vertical="center"/>
    </xf>
    <xf numFmtId="38" fontId="7" fillId="6" borderId="1" xfId="0" applyNumberFormat="1" applyFont="1" applyFill="1" applyBorder="1" applyAlignment="1">
      <alignment horizontal="center" vertical="center" wrapText="1"/>
    </xf>
    <xf numFmtId="0" fontId="19" fillId="0" borderId="2" xfId="0" applyFont="1" applyBorder="1" applyAlignment="1">
      <alignment horizontal="center" vertical="center" wrapText="1"/>
    </xf>
    <xf numFmtId="0" fontId="19" fillId="0" borderId="4" xfId="0" applyFont="1" applyBorder="1" applyAlignment="1">
      <alignment horizontal="center" vertical="center" wrapText="1"/>
    </xf>
    <xf numFmtId="0" fontId="12" fillId="0" borderId="1" xfId="0" applyFont="1" applyBorder="1" applyAlignment="1">
      <alignment horizontal="center" vertical="center"/>
    </xf>
    <xf numFmtId="0" fontId="12" fillId="0" borderId="30" xfId="0" applyFont="1" applyBorder="1" applyAlignment="1">
      <alignment horizontal="center" vertical="center"/>
    </xf>
    <xf numFmtId="0" fontId="12" fillId="0" borderId="31" xfId="0" applyFont="1" applyBorder="1" applyAlignment="1">
      <alignment horizontal="center" vertical="center"/>
    </xf>
    <xf numFmtId="0" fontId="12" fillId="0" borderId="32" xfId="0" applyFont="1" applyBorder="1" applyAlignment="1">
      <alignment horizontal="center" vertical="center"/>
    </xf>
    <xf numFmtId="0" fontId="12" fillId="0" borderId="2" xfId="0" applyFont="1" applyBorder="1" applyAlignment="1">
      <alignment horizontal="center" vertical="center" wrapText="1"/>
    </xf>
    <xf numFmtId="0" fontId="12" fillId="0" borderId="0" xfId="0" applyFont="1" applyAlignment="1">
      <alignment horizontal="center" vertical="center"/>
    </xf>
    <xf numFmtId="0" fontId="12" fillId="0" borderId="0" xfId="0" applyFont="1" applyAlignment="1">
      <alignment horizontal="center"/>
    </xf>
    <xf numFmtId="0" fontId="28" fillId="0" borderId="1" xfId="12" applyFont="1" applyBorder="1" applyAlignment="1">
      <alignment horizontal="center" vertical="center"/>
    </xf>
    <xf numFmtId="0" fontId="28" fillId="0" borderId="14" xfId="12" applyFont="1" applyBorder="1" applyAlignment="1">
      <alignment horizontal="center" vertical="center"/>
    </xf>
    <xf numFmtId="0" fontId="2" fillId="18" borderId="0" xfId="12" applyFill="1"/>
    <xf numFmtId="0" fontId="8" fillId="0" borderId="16" xfId="0" applyFont="1" applyBorder="1" applyAlignment="1">
      <alignment horizontal="center" vertical="center" wrapText="1"/>
    </xf>
    <xf numFmtId="0" fontId="8" fillId="0" borderId="17" xfId="0" applyFont="1" applyBorder="1" applyAlignment="1">
      <alignment horizontal="center" vertical="center" wrapText="1"/>
    </xf>
    <xf numFmtId="0" fontId="7" fillId="0" borderId="1" xfId="2" applyFont="1" applyBorder="1" applyAlignment="1">
      <alignment horizontal="center" vertical="center"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8" fillId="0" borderId="1" xfId="2" applyFont="1" applyBorder="1" applyAlignment="1">
      <alignment horizontal="center" vertical="center"/>
    </xf>
    <xf numFmtId="0" fontId="8" fillId="0" borderId="1" xfId="2" applyFont="1" applyBorder="1" applyAlignment="1">
      <alignment horizontal="center" vertical="center" wrapText="1"/>
    </xf>
    <xf numFmtId="0" fontId="5" fillId="0" borderId="1" xfId="0" applyFont="1" applyBorder="1" applyAlignment="1">
      <alignment horizontal="center" vertical="center" wrapText="1"/>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171" fontId="7" fillId="0" borderId="1" xfId="5" applyNumberFormat="1" applyFont="1" applyBorder="1" applyAlignment="1">
      <alignment horizontal="center" vertical="center" wrapText="1"/>
    </xf>
    <xf numFmtId="38" fontId="8" fillId="3" borderId="1" xfId="2" applyNumberFormat="1" applyFont="1" applyFill="1" applyBorder="1" applyAlignment="1">
      <alignment horizontal="center" vertical="center" wrapText="1"/>
    </xf>
    <xf numFmtId="171" fontId="7" fillId="0" borderId="1" xfId="5" applyNumberFormat="1" applyFont="1" applyBorder="1" applyAlignment="1">
      <alignment horizontal="right" vertical="center" wrapText="1"/>
    </xf>
    <xf numFmtId="171" fontId="7" fillId="0" borderId="2" xfId="5" applyNumberFormat="1" applyFont="1" applyBorder="1" applyAlignment="1">
      <alignment horizontal="right" wrapText="1"/>
    </xf>
    <xf numFmtId="171" fontId="7" fillId="0" borderId="1" xfId="2" applyNumberFormat="1" applyFont="1" applyBorder="1" applyAlignment="1">
      <alignment horizontal="center" vertical="center" wrapText="1"/>
    </xf>
    <xf numFmtId="0" fontId="2" fillId="0" borderId="1" xfId="0" applyFont="1" applyBorder="1" applyAlignment="1">
      <alignment horizontal="center" vertical="center" wrapText="1"/>
    </xf>
    <xf numFmtId="164" fontId="7" fillId="0" borderId="4" xfId="11" applyFont="1" applyBorder="1" applyAlignment="1">
      <alignment horizontal="right" wrapText="1"/>
    </xf>
    <xf numFmtId="171" fontId="5" fillId="0" borderId="1" xfId="0" applyNumberFormat="1" applyFont="1" applyBorder="1" applyAlignment="1">
      <alignment horizontal="center" vertical="center" wrapText="1"/>
    </xf>
    <xf numFmtId="0" fontId="0" fillId="0" borderId="1" xfId="0" applyBorder="1" applyAlignment="1">
      <alignment horizontal="center" vertical="center" wrapText="1"/>
    </xf>
    <xf numFmtId="171" fontId="5" fillId="0" borderId="1" xfId="0" applyNumberFormat="1" applyFont="1" applyBorder="1" applyAlignment="1">
      <alignment horizontal="right" wrapText="1"/>
    </xf>
    <xf numFmtId="171" fontId="7" fillId="0" borderId="0" xfId="5" applyNumberFormat="1" applyFont="1" applyAlignment="1">
      <alignment horizontal="center" vertical="center" wrapText="1"/>
    </xf>
    <xf numFmtId="0" fontId="7" fillId="0" borderId="0" xfId="2" applyFont="1" applyAlignment="1">
      <alignment horizontal="center" vertical="center" wrapText="1"/>
    </xf>
    <xf numFmtId="171" fontId="2" fillId="0" borderId="1" xfId="0" applyNumberFormat="1" applyFont="1" applyBorder="1" applyAlignment="1">
      <alignment horizontal="center" vertical="center"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7" fillId="0" borderId="2" xfId="2" applyFont="1" applyBorder="1" applyAlignment="1">
      <alignment horizontal="left" vertical="center" wrapText="1"/>
    </xf>
    <xf numFmtId="0" fontId="7" fillId="0" borderId="3" xfId="2" applyFont="1" applyBorder="1" applyAlignment="1">
      <alignment horizontal="left" vertical="center" wrapText="1"/>
    </xf>
    <xf numFmtId="0" fontId="7" fillId="0" borderId="4" xfId="2" applyFont="1" applyBorder="1" applyAlignment="1">
      <alignment horizontal="left" vertical="center" wrapText="1"/>
    </xf>
    <xf numFmtId="38" fontId="7" fillId="6" borderId="1" xfId="0" applyNumberFormat="1" applyFont="1" applyFill="1" applyBorder="1" applyAlignment="1">
      <alignment horizontal="left" vertical="center" wrapText="1"/>
    </xf>
    <xf numFmtId="14" fontId="7" fillId="6" borderId="1" xfId="0" applyNumberFormat="1" applyFont="1" applyFill="1" applyBorder="1" applyAlignment="1">
      <alignment horizontal="center" vertical="center" wrapText="1"/>
    </xf>
    <xf numFmtId="0" fontId="7" fillId="0" borderId="2" xfId="2" applyFont="1" applyBorder="1" applyAlignment="1">
      <alignment horizontal="center" vertical="center"/>
    </xf>
    <xf numFmtId="0" fontId="7" fillId="0" borderId="4" xfId="2" applyFont="1" applyBorder="1" applyAlignment="1">
      <alignment horizontal="center" vertical="center"/>
    </xf>
    <xf numFmtId="0" fontId="7" fillId="0" borderId="3" xfId="2" applyFont="1" applyBorder="1" applyAlignment="1">
      <alignment horizontal="center" vertical="center"/>
    </xf>
    <xf numFmtId="0" fontId="8" fillId="0" borderId="2" xfId="0" applyFont="1" applyBorder="1" applyAlignment="1">
      <alignment horizontal="center" vertical="center" wrapText="1"/>
    </xf>
    <xf numFmtId="0" fontId="8" fillId="0" borderId="3" xfId="0" applyFont="1" applyBorder="1" applyAlignment="1">
      <alignment horizontal="center" vertical="center" wrapText="1"/>
    </xf>
    <xf numFmtId="0" fontId="8" fillId="0" borderId="4" xfId="0" applyFont="1" applyBorder="1" applyAlignment="1">
      <alignment horizontal="center" vertical="center" wrapText="1"/>
    </xf>
    <xf numFmtId="2" fontId="5" fillId="0" borderId="2" xfId="1" applyNumberFormat="1" applyFont="1" applyBorder="1" applyAlignment="1">
      <alignment horizontal="center" vertical="center" wrapText="1"/>
    </xf>
    <xf numFmtId="2" fontId="5" fillId="0" borderId="4" xfId="1" applyNumberFormat="1" applyFont="1" applyBorder="1" applyAlignment="1">
      <alignment horizontal="center"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0" fontId="7" fillId="0" borderId="5" xfId="2" applyFont="1" applyBorder="1" applyAlignment="1">
      <alignment horizontal="left" vertical="center" wrapText="1"/>
    </xf>
    <xf numFmtId="0" fontId="7" fillId="0" borderId="6" xfId="2" applyFont="1" applyBorder="1" applyAlignment="1">
      <alignment horizontal="left" vertical="center" wrapText="1"/>
    </xf>
    <xf numFmtId="0" fontId="7" fillId="0" borderId="7" xfId="2" applyFont="1" applyBorder="1" applyAlignment="1">
      <alignment horizontal="left" vertical="center" wrapText="1"/>
    </xf>
    <xf numFmtId="10" fontId="8" fillId="0" borderId="1" xfId="1" applyNumberFormat="1" applyFont="1" applyBorder="1" applyAlignment="1">
      <alignment horizontal="center" vertical="center" wrapText="1"/>
    </xf>
    <xf numFmtId="0" fontId="7" fillId="0" borderId="4" xfId="0" applyFont="1" applyBorder="1" applyAlignment="1">
      <alignment horizontal="left" vertical="center" wrapText="1"/>
    </xf>
    <xf numFmtId="0" fontId="7" fillId="0" borderId="1" xfId="0" applyFont="1" applyBorder="1" applyAlignment="1">
      <alignment horizontal="left" vertical="center" wrapText="1"/>
    </xf>
    <xf numFmtId="0" fontId="8" fillId="0" borderId="1"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38" fontId="7" fillId="6" borderId="2" xfId="0" applyNumberFormat="1" applyFont="1" applyFill="1" applyBorder="1" applyAlignment="1">
      <alignment horizontal="left" vertical="center" wrapText="1"/>
    </xf>
    <xf numFmtId="38" fontId="7" fillId="6" borderId="3" xfId="0" applyNumberFormat="1" applyFont="1" applyFill="1" applyBorder="1" applyAlignment="1">
      <alignment horizontal="left" vertical="center" wrapText="1"/>
    </xf>
    <xf numFmtId="38" fontId="7" fillId="6" borderId="4" xfId="0" applyNumberFormat="1" applyFont="1" applyFill="1" applyBorder="1" applyAlignment="1">
      <alignment horizontal="left" vertical="center" wrapText="1"/>
    </xf>
    <xf numFmtId="38" fontId="7" fillId="6" borderId="2" xfId="0" applyNumberFormat="1" applyFont="1" applyFill="1" applyBorder="1" applyAlignment="1">
      <alignment horizontal="center" vertical="center" wrapText="1"/>
    </xf>
    <xf numFmtId="38" fontId="7" fillId="6" borderId="3" xfId="0" applyNumberFormat="1" applyFont="1" applyFill="1" applyBorder="1" applyAlignment="1">
      <alignment horizontal="center" vertical="center" wrapText="1"/>
    </xf>
    <xf numFmtId="38" fontId="7" fillId="6" borderId="4" xfId="0" applyNumberFormat="1" applyFont="1" applyFill="1" applyBorder="1" applyAlignment="1">
      <alignment horizontal="center" vertical="center" wrapText="1"/>
    </xf>
    <xf numFmtId="14" fontId="7" fillId="6" borderId="2" xfId="0" applyNumberFormat="1" applyFont="1" applyFill="1" applyBorder="1" applyAlignment="1">
      <alignment horizontal="center" vertical="center" wrapText="1"/>
    </xf>
    <xf numFmtId="14" fontId="7" fillId="6" borderId="4" xfId="0" applyNumberFormat="1" applyFont="1" applyFill="1" applyBorder="1" applyAlignment="1">
      <alignment horizontal="center" vertical="center" wrapText="1"/>
    </xf>
    <xf numFmtId="38" fontId="7" fillId="0" borderId="2" xfId="0" applyNumberFormat="1" applyFont="1" applyBorder="1" applyAlignment="1">
      <alignment horizontal="left" vertical="center" wrapText="1"/>
    </xf>
    <xf numFmtId="38" fontId="7" fillId="0" borderId="3" xfId="0" applyNumberFormat="1" applyFont="1" applyBorder="1" applyAlignment="1">
      <alignment horizontal="left" vertical="center" wrapText="1"/>
    </xf>
    <xf numFmtId="38" fontId="7" fillId="0" borderId="4" xfId="0" applyNumberFormat="1" applyFont="1" applyBorder="1" applyAlignment="1">
      <alignment horizontal="left" vertical="center" wrapText="1"/>
    </xf>
    <xf numFmtId="14" fontId="7" fillId="0" borderId="2" xfId="0" applyNumberFormat="1" applyFont="1" applyBorder="1" applyAlignment="1">
      <alignment horizontal="center" vertical="center" wrapText="1"/>
    </xf>
    <xf numFmtId="14" fontId="7" fillId="0" borderId="4" xfId="0" applyNumberFormat="1" applyFont="1" applyBorder="1" applyAlignment="1">
      <alignment horizontal="center" vertical="center" wrapText="1"/>
    </xf>
    <xf numFmtId="0" fontId="5" fillId="6" borderId="5" xfId="0" applyFont="1" applyFill="1" applyBorder="1" applyAlignment="1">
      <alignment horizontal="center" vertical="center" wrapText="1"/>
    </xf>
    <xf numFmtId="0" fontId="5" fillId="6" borderId="6" xfId="0" applyFont="1" applyFill="1" applyBorder="1" applyAlignment="1">
      <alignment horizontal="center" vertical="center" wrapText="1"/>
    </xf>
    <xf numFmtId="0" fontId="5" fillId="6" borderId="7" xfId="0" applyFont="1" applyFill="1" applyBorder="1" applyAlignment="1">
      <alignment horizontal="center" vertical="center" wrapText="1"/>
    </xf>
    <xf numFmtId="0" fontId="5" fillId="6" borderId="8" xfId="0" applyFont="1" applyFill="1" applyBorder="1" applyAlignment="1">
      <alignment horizontal="center" vertical="center" wrapText="1"/>
    </xf>
    <xf numFmtId="0" fontId="5" fillId="6" borderId="9" xfId="0" applyFont="1" applyFill="1" applyBorder="1" applyAlignment="1">
      <alignment horizontal="center" vertical="center" wrapText="1"/>
    </xf>
    <xf numFmtId="0" fontId="5" fillId="6" borderId="10" xfId="0" applyFont="1" applyFill="1" applyBorder="1" applyAlignment="1">
      <alignment horizontal="center"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xf>
    <xf numFmtId="0" fontId="5" fillId="6" borderId="4" xfId="0" applyFont="1" applyFill="1" applyBorder="1" applyAlignment="1">
      <alignment horizontal="center" vertical="center"/>
    </xf>
    <xf numFmtId="38" fontId="8" fillId="3" borderId="2" xfId="0" applyNumberFormat="1" applyFont="1" applyFill="1" applyBorder="1" applyAlignment="1">
      <alignment horizontal="center" vertical="center" wrapText="1"/>
    </xf>
    <xf numFmtId="38" fontId="8" fillId="3" borderId="3" xfId="0" applyNumberFormat="1" applyFont="1" applyFill="1" applyBorder="1" applyAlignment="1">
      <alignment horizontal="center" vertical="center" wrapText="1"/>
    </xf>
    <xf numFmtId="38" fontId="8" fillId="3" borderId="4" xfId="0" applyNumberFormat="1" applyFont="1" applyFill="1" applyBorder="1" applyAlignment="1">
      <alignment horizontal="center" vertical="center" wrapText="1"/>
    </xf>
    <xf numFmtId="0" fontId="7" fillId="0" borderId="1" xfId="2" applyFont="1" applyBorder="1" applyAlignment="1">
      <alignment horizontal="center" vertical="center" wrapText="1"/>
    </xf>
    <xf numFmtId="0" fontId="8" fillId="0" borderId="2" xfId="2" applyFont="1" applyBorder="1" applyAlignment="1">
      <alignment horizontal="center" vertical="center"/>
    </xf>
    <xf numFmtId="0" fontId="8" fillId="0" borderId="4" xfId="2" applyFont="1" applyBorder="1" applyAlignment="1">
      <alignment horizontal="center" vertical="center"/>
    </xf>
    <xf numFmtId="170" fontId="7" fillId="6" borderId="1" xfId="3" applyNumberFormat="1" applyFont="1" applyFill="1" applyBorder="1" applyAlignment="1">
      <alignment horizontal="center" vertical="center" wrapText="1"/>
    </xf>
    <xf numFmtId="170" fontId="7" fillId="6" borderId="4" xfId="3" applyNumberFormat="1" applyFont="1" applyFill="1" applyBorder="1" applyAlignment="1">
      <alignment horizontal="center" vertical="center" wrapText="1"/>
    </xf>
    <xf numFmtId="0" fontId="6" fillId="10" borderId="2" xfId="0" applyFont="1" applyFill="1" applyBorder="1" applyAlignment="1">
      <alignment horizontal="center" vertical="center" wrapText="1"/>
    </xf>
    <xf numFmtId="0" fontId="6" fillId="10" borderId="3" xfId="0" applyFont="1" applyFill="1" applyBorder="1" applyAlignment="1">
      <alignment horizontal="center" vertical="center" wrapText="1"/>
    </xf>
    <xf numFmtId="0" fontId="6" fillId="10" borderId="4" xfId="0" applyFont="1" applyFill="1" applyBorder="1" applyAlignment="1">
      <alignment horizontal="center" vertical="center" wrapText="1"/>
    </xf>
    <xf numFmtId="0" fontId="19" fillId="0" borderId="2" xfId="0" applyFont="1" applyBorder="1" applyAlignment="1">
      <alignment horizontal="center" vertical="center" wrapText="1"/>
    </xf>
    <xf numFmtId="0" fontId="19" fillId="0" borderId="4" xfId="0" applyFont="1" applyBorder="1" applyAlignment="1">
      <alignment horizontal="center" vertical="center" wrapText="1"/>
    </xf>
    <xf numFmtId="0" fontId="7" fillId="0" borderId="1" xfId="2" applyFont="1" applyBorder="1" applyAlignment="1">
      <alignment horizontal="left" vertical="center" wrapText="1"/>
    </xf>
    <xf numFmtId="0" fontId="7" fillId="0" borderId="1" xfId="2" applyFont="1" applyBorder="1" applyAlignment="1">
      <alignment horizontal="left" vertical="center"/>
    </xf>
    <xf numFmtId="10" fontId="7" fillId="0" borderId="1" xfId="1" applyNumberFormat="1" applyFont="1" applyBorder="1" applyAlignment="1">
      <alignment horizontal="center" vertical="center" wrapText="1"/>
    </xf>
    <xf numFmtId="2" fontId="5" fillId="0" borderId="5" xfId="1" applyNumberFormat="1" applyFont="1" applyBorder="1" applyAlignment="1">
      <alignment horizontal="center" vertical="center" wrapText="1"/>
    </xf>
    <xf numFmtId="2" fontId="5" fillId="0" borderId="7" xfId="1" applyNumberFormat="1" applyFont="1" applyBorder="1" applyAlignment="1">
      <alignment horizontal="center" vertical="center" wrapText="1"/>
    </xf>
    <xf numFmtId="2" fontId="5" fillId="0" borderId="8" xfId="1" applyNumberFormat="1" applyFont="1" applyBorder="1" applyAlignment="1">
      <alignment horizontal="center" vertical="center" wrapText="1"/>
    </xf>
    <xf numFmtId="2" fontId="5" fillId="0" borderId="10" xfId="1" applyNumberFormat="1" applyFont="1" applyBorder="1" applyAlignment="1">
      <alignment horizontal="center" vertical="center" wrapText="1"/>
    </xf>
    <xf numFmtId="10" fontId="7" fillId="0" borderId="2" xfId="1" applyNumberFormat="1" applyFont="1" applyBorder="1" applyAlignment="1">
      <alignment horizontal="center" vertical="center" wrapText="1"/>
    </xf>
    <xf numFmtId="10" fontId="7" fillId="0" borderId="3"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0" fontId="7" fillId="0" borderId="2" xfId="0" applyFont="1" applyBorder="1" applyAlignment="1">
      <alignment horizontal="center" vertical="center" wrapText="1"/>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38" fontId="8" fillId="3" borderId="5" xfId="0" applyNumberFormat="1" applyFont="1" applyFill="1" applyBorder="1" applyAlignment="1">
      <alignment horizontal="center" vertical="center" wrapText="1"/>
    </xf>
    <xf numFmtId="38" fontId="8" fillId="3" borderId="7" xfId="0" applyNumberFormat="1" applyFont="1" applyFill="1" applyBorder="1" applyAlignment="1">
      <alignment horizontal="center" vertical="center" wrapText="1"/>
    </xf>
    <xf numFmtId="0" fontId="8" fillId="7" borderId="2" xfId="0" applyFont="1" applyFill="1" applyBorder="1" applyAlignment="1">
      <alignment horizontal="left" vertical="center" wrapText="1"/>
    </xf>
    <xf numFmtId="0" fontId="8" fillId="7" borderId="3" xfId="0" applyFont="1" applyFill="1" applyBorder="1" applyAlignment="1">
      <alignment horizontal="left" vertical="center" wrapText="1"/>
    </xf>
    <xf numFmtId="0" fontId="8" fillId="7" borderId="4" xfId="0" applyFont="1" applyFill="1" applyBorder="1" applyAlignment="1">
      <alignment horizontal="left" vertical="center" wrapText="1"/>
    </xf>
    <xf numFmtId="0" fontId="8" fillId="0" borderId="1" xfId="2" applyFont="1" applyBorder="1" applyAlignment="1">
      <alignment horizontal="center" vertical="center"/>
    </xf>
    <xf numFmtId="0" fontId="8" fillId="9" borderId="2" xfId="0" applyFont="1" applyFill="1" applyBorder="1" applyAlignment="1">
      <alignment horizontal="center" vertical="center" wrapText="1"/>
    </xf>
    <xf numFmtId="0" fontId="8" fillId="9" borderId="3" xfId="0" applyFont="1" applyFill="1" applyBorder="1" applyAlignment="1">
      <alignment horizontal="center" vertical="center" wrapText="1"/>
    </xf>
    <xf numFmtId="0" fontId="8" fillId="9" borderId="4" xfId="0" applyFont="1" applyFill="1" applyBorder="1" applyAlignment="1">
      <alignment horizontal="center" vertical="center" wrapText="1"/>
    </xf>
    <xf numFmtId="0" fontId="8" fillId="11" borderId="2" xfId="0" applyFont="1" applyFill="1" applyBorder="1" applyAlignment="1">
      <alignment horizontal="center" vertical="center" wrapText="1"/>
    </xf>
    <xf numFmtId="0" fontId="8" fillId="11" borderId="3" xfId="0" applyFont="1" applyFill="1" applyBorder="1" applyAlignment="1">
      <alignment horizontal="center" vertical="center" wrapText="1"/>
    </xf>
    <xf numFmtId="0" fontId="8" fillId="11" borderId="4" xfId="0" applyFont="1" applyFill="1" applyBorder="1" applyAlignment="1">
      <alignment horizontal="center" vertical="center" wrapText="1"/>
    </xf>
    <xf numFmtId="0" fontId="6" fillId="0" borderId="1" xfId="0" applyFont="1" applyBorder="1" applyAlignment="1">
      <alignment horizontal="center" vertical="center" wrapText="1"/>
    </xf>
    <xf numFmtId="0" fontId="5" fillId="0" borderId="5" xfId="0" applyFont="1" applyBorder="1" applyAlignment="1">
      <alignment horizontal="center" wrapText="1"/>
    </xf>
    <xf numFmtId="0" fontId="5" fillId="0" borderId="6" xfId="0" applyFont="1" applyBorder="1" applyAlignment="1">
      <alignment horizontal="center" wrapText="1"/>
    </xf>
    <xf numFmtId="0" fontId="5" fillId="0" borderId="7" xfId="0" applyFont="1" applyBorder="1" applyAlignment="1">
      <alignment horizontal="center" wrapText="1"/>
    </xf>
    <xf numFmtId="0" fontId="5" fillId="0" borderId="16" xfId="0" applyFont="1" applyBorder="1" applyAlignment="1">
      <alignment horizontal="center" wrapText="1"/>
    </xf>
    <xf numFmtId="0" fontId="5" fillId="0" borderId="0" xfId="0" applyFont="1" applyAlignment="1">
      <alignment horizontal="center" wrapText="1"/>
    </xf>
    <xf numFmtId="0" fontId="5" fillId="0" borderId="17" xfId="0" applyFont="1" applyBorder="1" applyAlignment="1">
      <alignment horizontal="center" wrapText="1"/>
    </xf>
    <xf numFmtId="0" fontId="5" fillId="0" borderId="8" xfId="0" applyFont="1" applyBorder="1" applyAlignment="1">
      <alignment horizontal="center" wrapText="1"/>
    </xf>
    <xf numFmtId="0" fontId="5" fillId="0" borderId="9" xfId="0" applyFont="1" applyBorder="1" applyAlignment="1">
      <alignment horizontal="center" wrapText="1"/>
    </xf>
    <xf numFmtId="0" fontId="5" fillId="0" borderId="10" xfId="0" applyFont="1" applyBorder="1" applyAlignment="1">
      <alignment horizontal="center" wrapText="1"/>
    </xf>
    <xf numFmtId="15" fontId="7" fillId="0" borderId="1" xfId="0" applyNumberFormat="1" applyFont="1" applyBorder="1" applyAlignment="1">
      <alignment horizontal="center" vertical="center" wrapText="1"/>
    </xf>
    <xf numFmtId="0" fontId="3" fillId="12" borderId="2" xfId="0" applyFont="1" applyFill="1" applyBorder="1" applyAlignment="1">
      <alignment horizontal="center" vertical="center" wrapText="1"/>
    </xf>
    <xf numFmtId="0" fontId="6" fillId="12" borderId="3" xfId="0" applyFont="1" applyFill="1" applyBorder="1" applyAlignment="1">
      <alignment horizontal="center" vertical="center" wrapText="1"/>
    </xf>
    <xf numFmtId="0" fontId="6" fillId="12" borderId="4" xfId="0" applyFont="1" applyFill="1" applyBorder="1" applyAlignment="1">
      <alignment horizontal="center" vertical="center" wrapText="1"/>
    </xf>
    <xf numFmtId="0" fontId="6" fillId="0" borderId="2" xfId="0" applyFont="1" applyBorder="1" applyAlignment="1">
      <alignment horizontal="center" vertical="center" wrapText="1"/>
    </xf>
    <xf numFmtId="0" fontId="6" fillId="0" borderId="4" xfId="0" applyFont="1" applyBorder="1" applyAlignment="1">
      <alignment horizontal="center" vertical="center" wrapText="1"/>
    </xf>
    <xf numFmtId="0" fontId="6" fillId="0" borderId="3" xfId="0" applyFont="1" applyBorder="1" applyAlignment="1">
      <alignment horizontal="center" vertical="center" wrapText="1"/>
    </xf>
    <xf numFmtId="0" fontId="8" fillId="0" borderId="5" xfId="2" applyFont="1" applyBorder="1" applyAlignment="1">
      <alignment horizontal="center" vertical="center" wrapText="1"/>
    </xf>
    <xf numFmtId="0" fontId="8" fillId="0" borderId="6" xfId="2" applyFont="1" applyBorder="1" applyAlignment="1">
      <alignment horizontal="center" vertical="center" wrapText="1"/>
    </xf>
    <xf numFmtId="0" fontId="8" fillId="0" borderId="7" xfId="2" applyFont="1" applyBorder="1" applyAlignment="1">
      <alignment horizontal="center" vertical="center" wrapText="1"/>
    </xf>
    <xf numFmtId="0" fontId="8" fillId="0" borderId="8" xfId="2" applyFont="1" applyBorder="1" applyAlignment="1">
      <alignment horizontal="center" vertical="center" wrapText="1"/>
    </xf>
    <xf numFmtId="0" fontId="8" fillId="0" borderId="9" xfId="2" applyFont="1" applyBorder="1" applyAlignment="1">
      <alignment horizontal="center" vertical="center" wrapText="1"/>
    </xf>
    <xf numFmtId="0" fontId="8" fillId="0" borderId="10" xfId="2" applyFont="1" applyBorder="1" applyAlignment="1">
      <alignment horizontal="center" vertical="center" wrapText="1"/>
    </xf>
    <xf numFmtId="0" fontId="6" fillId="10" borderId="2" xfId="0" applyFont="1" applyFill="1" applyBorder="1" applyAlignment="1">
      <alignment horizontal="left" vertical="center" wrapText="1"/>
    </xf>
    <xf numFmtId="0" fontId="6" fillId="10" borderId="3" xfId="0" applyFont="1" applyFill="1" applyBorder="1" applyAlignment="1">
      <alignment horizontal="left" vertical="center" wrapText="1"/>
    </xf>
    <xf numFmtId="0" fontId="6" fillId="10" borderId="4" xfId="0" applyFont="1" applyFill="1" applyBorder="1" applyAlignment="1">
      <alignment horizontal="left" vertic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6" xfId="0" applyFont="1" applyBorder="1" applyAlignment="1">
      <alignment horizontal="center" vertical="center" wrapText="1"/>
    </xf>
    <xf numFmtId="0" fontId="8" fillId="0" borderId="0" xfId="0" applyFont="1" applyAlignment="1">
      <alignment horizontal="center" vertical="center" wrapText="1"/>
    </xf>
    <xf numFmtId="0" fontId="8" fillId="0" borderId="17"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9" fillId="0" borderId="3" xfId="0" applyFont="1" applyBorder="1" applyAlignment="1">
      <alignment horizontal="center" vertical="center" wrapText="1"/>
    </xf>
    <xf numFmtId="0" fontId="9" fillId="0" borderId="4" xfId="0" applyFont="1" applyBorder="1" applyAlignment="1">
      <alignment horizontal="center" vertical="center" wrapText="1"/>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0" fontId="7" fillId="0" borderId="1" xfId="0" applyFont="1" applyBorder="1" applyAlignment="1">
      <alignment horizontal="center" vertical="center" wrapText="1"/>
    </xf>
    <xf numFmtId="40" fontId="8" fillId="5" borderId="2" xfId="0" applyNumberFormat="1" applyFont="1" applyFill="1" applyBorder="1" applyAlignment="1">
      <alignment horizontal="center" vertical="center"/>
    </xf>
    <xf numFmtId="40" fontId="8" fillId="5" borderId="3" xfId="0" applyNumberFormat="1" applyFont="1" applyFill="1" applyBorder="1" applyAlignment="1">
      <alignment horizontal="center" vertical="center"/>
    </xf>
    <xf numFmtId="40" fontId="8" fillId="5" borderId="4" xfId="0" applyNumberFormat="1" applyFont="1" applyFill="1" applyBorder="1" applyAlignment="1">
      <alignment horizontal="center" vertical="center"/>
    </xf>
    <xf numFmtId="0" fontId="7" fillId="4" borderId="5" xfId="0" applyFont="1" applyFill="1" applyBorder="1" applyAlignment="1">
      <alignment horizontal="center" vertical="center" wrapText="1"/>
    </xf>
    <xf numFmtId="0" fontId="7" fillId="4" borderId="6" xfId="0" applyFont="1" applyFill="1" applyBorder="1" applyAlignment="1">
      <alignment horizontal="center" vertical="center" wrapText="1"/>
    </xf>
    <xf numFmtId="0" fontId="7" fillId="4" borderId="7" xfId="0" applyFont="1" applyFill="1" applyBorder="1" applyAlignment="1">
      <alignment horizontal="center" vertical="center" wrapText="1"/>
    </xf>
    <xf numFmtId="0" fontId="7" fillId="4" borderId="16" xfId="0" applyFont="1" applyFill="1" applyBorder="1" applyAlignment="1">
      <alignment horizontal="center" vertical="center" wrapText="1"/>
    </xf>
    <xf numFmtId="0" fontId="7" fillId="4" borderId="0" xfId="0" applyFont="1" applyFill="1" applyAlignment="1">
      <alignment horizontal="center" vertical="center" wrapText="1"/>
    </xf>
    <xf numFmtId="0" fontId="7" fillId="4" borderId="17" xfId="0" applyFont="1" applyFill="1" applyBorder="1" applyAlignment="1">
      <alignment horizontal="center" vertical="center" wrapText="1"/>
    </xf>
    <xf numFmtId="0" fontId="7" fillId="4" borderId="8"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7" fillId="4" borderId="10" xfId="0" applyFont="1" applyFill="1" applyBorder="1" applyAlignment="1">
      <alignment horizontal="center"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16" xfId="0" applyFont="1" applyBorder="1" applyAlignment="1">
      <alignment horizontal="center" vertical="center" wrapText="1"/>
    </xf>
    <xf numFmtId="0" fontId="7" fillId="0" borderId="0" xfId="0" applyFont="1" applyAlignment="1">
      <alignment horizontal="center" vertical="center" wrapText="1"/>
    </xf>
    <xf numFmtId="0" fontId="7" fillId="0" borderId="17"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7" xfId="0" applyFont="1" applyBorder="1" applyAlignment="1">
      <alignment horizontal="center" vertical="center" wrapText="1"/>
    </xf>
    <xf numFmtId="0" fontId="9" fillId="0" borderId="16" xfId="0" applyFont="1" applyBorder="1" applyAlignment="1">
      <alignment horizontal="center" vertical="center" wrapText="1"/>
    </xf>
    <xf numFmtId="0" fontId="9" fillId="0" borderId="0" xfId="0" applyFont="1" applyAlignment="1">
      <alignment horizontal="center" vertical="center" wrapText="1"/>
    </xf>
    <xf numFmtId="0" fontId="9" fillId="0" borderId="17" xfId="0" applyFont="1" applyBorder="1" applyAlignment="1">
      <alignment horizontal="center" vertical="center" wrapText="1"/>
    </xf>
    <xf numFmtId="0" fontId="9" fillId="0" borderId="8" xfId="0" applyFont="1" applyBorder="1" applyAlignment="1">
      <alignment horizontal="center" vertical="center" wrapText="1"/>
    </xf>
    <xf numFmtId="0" fontId="9" fillId="0" borderId="9" xfId="0" applyFont="1" applyBorder="1" applyAlignment="1">
      <alignment horizontal="center" vertical="center" wrapText="1"/>
    </xf>
    <xf numFmtId="0" fontId="9" fillId="0" borderId="10" xfId="0" applyFont="1" applyBorder="1" applyAlignment="1">
      <alignment horizontal="center"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0" fontId="7" fillId="4" borderId="1" xfId="0" applyFont="1" applyFill="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6" xfId="0" applyFont="1" applyBorder="1" applyAlignment="1">
      <alignment horizontal="center" vertical="center" wrapText="1"/>
    </xf>
    <xf numFmtId="0" fontId="6" fillId="0" borderId="0" xfId="0" applyFont="1" applyAlignment="1">
      <alignment horizontal="center" vertical="center" wrapText="1"/>
    </xf>
    <xf numFmtId="0" fontId="6" fillId="0" borderId="17"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0" fontId="9" fillId="0" borderId="2" xfId="0" applyFont="1" applyBorder="1" applyAlignment="1">
      <alignment horizontal="center" vertical="center" wrapText="1"/>
    </xf>
    <xf numFmtId="0" fontId="9" fillId="0" borderId="1" xfId="0" applyFont="1" applyBorder="1" applyAlignment="1">
      <alignment horizontal="center" vertical="center" wrapText="1"/>
    </xf>
    <xf numFmtId="0" fontId="8" fillId="3" borderId="1" xfId="0" applyFont="1" applyFill="1" applyBorder="1" applyAlignment="1">
      <alignment horizontal="center" vertical="center" wrapText="1"/>
    </xf>
    <xf numFmtId="0" fontId="58" fillId="0" borderId="1" xfId="0" applyFont="1" applyBorder="1" applyAlignment="1">
      <alignment horizontal="center" vertical="center" wrapText="1"/>
    </xf>
    <xf numFmtId="38" fontId="8" fillId="3" borderId="6" xfId="0" applyNumberFormat="1" applyFont="1" applyFill="1" applyBorder="1" applyAlignment="1">
      <alignment horizontal="center" vertical="center" wrapText="1"/>
    </xf>
    <xf numFmtId="38" fontId="8" fillId="3" borderId="8" xfId="0" applyNumberFormat="1" applyFont="1" applyFill="1" applyBorder="1" applyAlignment="1">
      <alignment horizontal="center" vertical="center" wrapText="1"/>
    </xf>
    <xf numFmtId="38" fontId="8" fillId="3" borderId="9" xfId="0" applyNumberFormat="1" applyFont="1" applyFill="1" applyBorder="1" applyAlignment="1">
      <alignment horizontal="center" vertical="center" wrapText="1"/>
    </xf>
    <xf numFmtId="38" fontId="8" fillId="3" borderId="10"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xf>
    <xf numFmtId="38" fontId="8" fillId="3" borderId="6" xfId="0" applyNumberFormat="1" applyFont="1" applyFill="1" applyBorder="1" applyAlignment="1">
      <alignment horizontal="center" vertical="center"/>
    </xf>
    <xf numFmtId="38" fontId="8" fillId="3" borderId="7" xfId="0" applyNumberFormat="1" applyFont="1" applyFill="1" applyBorder="1" applyAlignment="1">
      <alignment horizontal="center" vertical="center"/>
    </xf>
    <xf numFmtId="38" fontId="8" fillId="3" borderId="8" xfId="0" applyNumberFormat="1" applyFont="1" applyFill="1" applyBorder="1" applyAlignment="1">
      <alignment horizontal="center" vertical="center"/>
    </xf>
    <xf numFmtId="38" fontId="8" fillId="3" borderId="9" xfId="0" applyNumberFormat="1" applyFont="1" applyFill="1" applyBorder="1" applyAlignment="1">
      <alignment horizontal="center" vertical="center"/>
    </xf>
    <xf numFmtId="38" fontId="8" fillId="3" borderId="10" xfId="0" applyNumberFormat="1" applyFont="1" applyFill="1" applyBorder="1" applyAlignment="1">
      <alignment horizontal="center" vertical="center"/>
    </xf>
    <xf numFmtId="38" fontId="8" fillId="3" borderId="1" xfId="0" applyNumberFormat="1" applyFont="1" applyFill="1" applyBorder="1" applyAlignment="1">
      <alignment horizontal="center" vertical="center" wrapText="1"/>
    </xf>
    <xf numFmtId="0" fontId="57" fillId="0" borderId="5" xfId="0" applyFont="1" applyBorder="1" applyAlignment="1">
      <alignment horizontal="center" vertical="center" wrapText="1"/>
    </xf>
    <xf numFmtId="0" fontId="57" fillId="0" borderId="6" xfId="0" applyFont="1" applyBorder="1" applyAlignment="1">
      <alignment horizontal="center" vertical="center" wrapText="1"/>
    </xf>
    <xf numFmtId="0" fontId="57" fillId="0" borderId="7" xfId="0" applyFont="1" applyBorder="1" applyAlignment="1">
      <alignment horizontal="center" vertical="center" wrapText="1"/>
    </xf>
    <xf numFmtId="0" fontId="57" fillId="0" borderId="8" xfId="0" applyFont="1" applyBorder="1" applyAlignment="1">
      <alignment horizontal="center" vertical="center" wrapText="1"/>
    </xf>
    <xf numFmtId="0" fontId="57" fillId="0" borderId="9" xfId="0" applyFont="1" applyBorder="1" applyAlignment="1">
      <alignment horizontal="center" vertical="center" wrapText="1"/>
    </xf>
    <xf numFmtId="0" fontId="57" fillId="0" borderId="10" xfId="0" applyFont="1" applyBorder="1" applyAlignment="1">
      <alignment horizontal="center" vertical="center" wrapText="1"/>
    </xf>
    <xf numFmtId="0" fontId="57" fillId="0" borderId="16" xfId="0" applyFont="1" applyBorder="1" applyAlignment="1">
      <alignment horizontal="center" vertical="center" wrapText="1"/>
    </xf>
    <xf numFmtId="0" fontId="57" fillId="0" borderId="0" xfId="0" applyFont="1" applyAlignment="1">
      <alignment horizontal="center" vertical="center" wrapText="1"/>
    </xf>
    <xf numFmtId="0" fontId="57" fillId="0" borderId="17" xfId="0" applyFont="1" applyBorder="1" applyAlignment="1">
      <alignment horizontal="center" vertical="center" wrapText="1"/>
    </xf>
    <xf numFmtId="14" fontId="5" fillId="18" borderId="1" xfId="0" applyNumberFormat="1" applyFont="1" applyFill="1" applyBorder="1" applyAlignment="1">
      <alignment horizontal="center" vertical="center" wrapText="1"/>
    </xf>
    <xf numFmtId="0" fontId="7" fillId="0" borderId="1" xfId="0" applyFont="1" applyBorder="1" applyAlignment="1">
      <alignment horizontal="center" wrapText="1"/>
    </xf>
    <xf numFmtId="0" fontId="8" fillId="2" borderId="1" xfId="0" applyFont="1" applyFill="1" applyBorder="1" applyAlignment="1">
      <alignment horizontal="center" vertical="center" wrapText="1"/>
    </xf>
    <xf numFmtId="0" fontId="8" fillId="2" borderId="1" xfId="0" applyFont="1" applyFill="1" applyBorder="1" applyAlignment="1">
      <alignment horizontal="left" vertical="center" wrapText="1"/>
    </xf>
    <xf numFmtId="0" fontId="5" fillId="0" borderId="1" xfId="0" applyFont="1" applyBorder="1" applyAlignment="1">
      <alignment horizontal="center" vertical="center" wrapText="1"/>
    </xf>
    <xf numFmtId="166" fontId="5" fillId="0" borderId="1" xfId="0" applyNumberFormat="1" applyFont="1" applyBorder="1" applyAlignment="1">
      <alignment horizontal="center" vertical="center" wrapText="1"/>
    </xf>
    <xf numFmtId="0" fontId="7" fillId="0" borderId="0" xfId="0" applyFont="1" applyBorder="1" applyAlignment="1">
      <alignment horizontal="center" vertical="center" wrapText="1"/>
    </xf>
    <xf numFmtId="38" fontId="7" fillId="0" borderId="5" xfId="0" applyNumberFormat="1" applyFont="1" applyBorder="1" applyAlignment="1">
      <alignment horizontal="center" vertical="center" wrapText="1"/>
    </xf>
    <xf numFmtId="38" fontId="7" fillId="0" borderId="6" xfId="0" applyNumberFormat="1" applyFont="1" applyBorder="1" applyAlignment="1">
      <alignment horizontal="center" vertical="center" wrapText="1"/>
    </xf>
    <xf numFmtId="38" fontId="7" fillId="0" borderId="7" xfId="0" applyNumberFormat="1" applyFont="1" applyBorder="1" applyAlignment="1">
      <alignment horizontal="center" vertical="center" wrapText="1"/>
    </xf>
    <xf numFmtId="38" fontId="7" fillId="0" borderId="16" xfId="0" applyNumberFormat="1" applyFont="1" applyBorder="1" applyAlignment="1">
      <alignment horizontal="center" vertical="center" wrapText="1"/>
    </xf>
    <xf numFmtId="38" fontId="7" fillId="0" borderId="0" xfId="0" applyNumberFormat="1" applyFont="1" applyBorder="1" applyAlignment="1">
      <alignment horizontal="center" vertical="center" wrapText="1"/>
    </xf>
    <xf numFmtId="38" fontId="7" fillId="0" borderId="17" xfId="0" applyNumberFormat="1" applyFont="1" applyBorder="1" applyAlignment="1">
      <alignment horizontal="center" vertical="center" wrapText="1"/>
    </xf>
    <xf numFmtId="38" fontId="7" fillId="0" borderId="8" xfId="0" applyNumberFormat="1" applyFont="1" applyBorder="1" applyAlignment="1">
      <alignment horizontal="center" vertical="center" wrapText="1"/>
    </xf>
    <xf numFmtId="38" fontId="7" fillId="0" borderId="9" xfId="0" applyNumberFormat="1" applyFont="1" applyBorder="1" applyAlignment="1">
      <alignment horizontal="center" vertical="center" wrapText="1"/>
    </xf>
    <xf numFmtId="38" fontId="7" fillId="0" borderId="10" xfId="0" applyNumberFormat="1" applyFont="1" applyBorder="1" applyAlignment="1">
      <alignment horizontal="center" vertical="center" wrapText="1"/>
    </xf>
    <xf numFmtId="9" fontId="7" fillId="0" borderId="5" xfId="0" applyNumberFormat="1" applyFont="1" applyBorder="1" applyAlignment="1">
      <alignment horizontal="center" vertical="center" wrapText="1"/>
    </xf>
    <xf numFmtId="9" fontId="7" fillId="0" borderId="7" xfId="0" applyNumberFormat="1" applyFont="1" applyBorder="1" applyAlignment="1">
      <alignment horizontal="center" vertical="center" wrapText="1"/>
    </xf>
    <xf numFmtId="9" fontId="7" fillId="0" borderId="16" xfId="0" applyNumberFormat="1" applyFont="1" applyBorder="1" applyAlignment="1">
      <alignment horizontal="center" vertical="center" wrapText="1"/>
    </xf>
    <xf numFmtId="9" fontId="7" fillId="0" borderId="17" xfId="0" applyNumberFormat="1" applyFont="1" applyBorder="1" applyAlignment="1">
      <alignment horizontal="center" vertical="center" wrapText="1"/>
    </xf>
    <xf numFmtId="9" fontId="7" fillId="0" borderId="8" xfId="0" applyNumberFormat="1" applyFont="1" applyBorder="1" applyAlignment="1">
      <alignment horizontal="center" vertical="center" wrapText="1"/>
    </xf>
    <xf numFmtId="9" fontId="7" fillId="0" borderId="10" xfId="0" applyNumberFormat="1" applyFont="1" applyBorder="1" applyAlignment="1">
      <alignment horizontal="center" vertical="center" wrapText="1"/>
    </xf>
    <xf numFmtId="0" fontId="7" fillId="0" borderId="14" xfId="0" applyFont="1" applyBorder="1" applyAlignment="1">
      <alignment horizontal="center" vertical="center" wrapText="1"/>
    </xf>
    <xf numFmtId="0" fontId="7" fillId="0" borderId="68" xfId="0" applyFont="1" applyBorder="1" applyAlignment="1">
      <alignment horizontal="center" vertical="center" wrapText="1"/>
    </xf>
    <xf numFmtId="0" fontId="7" fillId="0" borderId="15" xfId="0" applyFont="1" applyBorder="1" applyAlignment="1">
      <alignment horizontal="center" vertical="center" wrapText="1"/>
    </xf>
    <xf numFmtId="38" fontId="7" fillId="0" borderId="1" xfId="0" applyNumberFormat="1" applyFont="1" applyFill="1" applyBorder="1" applyAlignment="1">
      <alignment horizontal="left" vertical="center" wrapText="1"/>
    </xf>
    <xf numFmtId="9" fontId="7" fillId="0" borderId="14" xfId="0" applyNumberFormat="1" applyFont="1" applyFill="1" applyBorder="1" applyAlignment="1">
      <alignment horizontal="center" vertical="center" wrapText="1"/>
    </xf>
    <xf numFmtId="14" fontId="7" fillId="0" borderId="45" xfId="0" applyNumberFormat="1" applyFont="1" applyFill="1" applyBorder="1" applyAlignment="1">
      <alignment horizontal="center" vertical="center" wrapText="1"/>
    </xf>
    <xf numFmtId="38" fontId="8" fillId="0" borderId="2" xfId="0" applyNumberFormat="1" applyFont="1" applyBorder="1" applyAlignment="1">
      <alignment horizontal="left" vertical="center" wrapText="1"/>
    </xf>
    <xf numFmtId="38" fontId="8" fillId="0" borderId="3" xfId="0" applyNumberFormat="1" applyFont="1" applyBorder="1" applyAlignment="1">
      <alignment horizontal="left" vertical="center" wrapText="1"/>
    </xf>
    <xf numFmtId="38" fontId="8" fillId="0" borderId="4" xfId="0" applyNumberFormat="1" applyFont="1" applyBorder="1" applyAlignment="1">
      <alignment horizontal="left" vertical="center" wrapText="1"/>
    </xf>
    <xf numFmtId="0" fontId="7" fillId="0" borderId="14" xfId="0" applyFont="1" applyBorder="1" applyAlignment="1">
      <alignment horizontal="center" vertical="center"/>
    </xf>
    <xf numFmtId="0" fontId="7" fillId="0" borderId="68" xfId="0" applyFont="1" applyBorder="1" applyAlignment="1">
      <alignment horizontal="center" vertical="center"/>
    </xf>
    <xf numFmtId="0" fontId="7" fillId="0" borderId="15" xfId="0" applyFont="1" applyBorder="1" applyAlignment="1">
      <alignment horizontal="center" vertical="center"/>
    </xf>
    <xf numFmtId="0" fontId="7" fillId="0" borderId="40" xfId="0" applyFont="1" applyFill="1" applyBorder="1" applyAlignment="1">
      <alignment horizontal="center" vertical="center" wrapText="1"/>
    </xf>
    <xf numFmtId="0" fontId="7" fillId="0" borderId="14" xfId="0" applyFont="1" applyFill="1" applyBorder="1" applyAlignment="1">
      <alignment horizontal="center" vertical="center" wrapText="1"/>
    </xf>
    <xf numFmtId="38" fontId="7" fillId="0" borderId="2" xfId="0" applyNumberFormat="1" applyFont="1" applyBorder="1" applyAlignment="1">
      <alignment horizontal="center" vertical="center" wrapText="1"/>
    </xf>
    <xf numFmtId="38" fontId="7" fillId="0" borderId="3" xfId="0" applyNumberFormat="1" applyFont="1" applyBorder="1" applyAlignment="1">
      <alignment horizontal="center" vertical="center" wrapText="1"/>
    </xf>
    <xf numFmtId="38" fontId="7" fillId="0" borderId="4" xfId="0" applyNumberFormat="1" applyFont="1" applyBorder="1" applyAlignment="1">
      <alignment horizontal="center" vertical="center" wrapText="1"/>
    </xf>
    <xf numFmtId="38" fontId="7" fillId="0" borderId="2" xfId="0" applyNumberFormat="1" applyFont="1" applyBorder="1" applyAlignment="1">
      <alignment vertical="center" wrapText="1"/>
    </xf>
    <xf numFmtId="38" fontId="7" fillId="0" borderId="3" xfId="0" applyNumberFormat="1" applyFont="1" applyBorder="1" applyAlignment="1">
      <alignment vertical="center" wrapText="1"/>
    </xf>
    <xf numFmtId="38" fontId="7" fillId="0" borderId="4" xfId="0" applyNumberFormat="1" applyFont="1" applyBorder="1" applyAlignment="1">
      <alignment vertical="center" wrapText="1"/>
    </xf>
    <xf numFmtId="38" fontId="7" fillId="0" borderId="2" xfId="0" applyNumberFormat="1" applyFont="1" applyBorder="1" applyAlignment="1">
      <alignment horizontal="left" vertical="top" wrapText="1"/>
    </xf>
    <xf numFmtId="38" fontId="7" fillId="0" borderId="3" xfId="0" applyNumberFormat="1" applyFont="1" applyBorder="1" applyAlignment="1">
      <alignment horizontal="left" vertical="top" wrapText="1"/>
    </xf>
    <xf numFmtId="38" fontId="7" fillId="0" borderId="4" xfId="0" applyNumberFormat="1" applyFont="1" applyBorder="1" applyAlignment="1">
      <alignment horizontal="left" vertical="top" wrapText="1"/>
    </xf>
    <xf numFmtId="49" fontId="7" fillId="0" borderId="2" xfId="0" applyNumberFormat="1" applyFont="1" applyBorder="1" applyAlignment="1">
      <alignment horizontal="left" vertical="center" wrapText="1"/>
    </xf>
    <xf numFmtId="49" fontId="7" fillId="0" borderId="3" xfId="0" applyNumberFormat="1" applyFont="1" applyBorder="1" applyAlignment="1">
      <alignment horizontal="left" vertical="center" wrapText="1"/>
    </xf>
    <xf numFmtId="49" fontId="7" fillId="0" borderId="4" xfId="0" applyNumberFormat="1" applyFont="1" applyBorder="1" applyAlignment="1">
      <alignment horizontal="left" vertical="center" wrapText="1"/>
    </xf>
    <xf numFmtId="0" fontId="8" fillId="8" borderId="2" xfId="2" applyFont="1" applyFill="1" applyBorder="1" applyAlignment="1">
      <alignment horizontal="left" vertical="center"/>
    </xf>
    <xf numFmtId="0" fontId="8" fillId="8" borderId="3" xfId="2" applyFont="1" applyFill="1" applyBorder="1" applyAlignment="1">
      <alignment horizontal="left" vertical="center"/>
    </xf>
    <xf numFmtId="0" fontId="8" fillId="8" borderId="4" xfId="2" applyFont="1" applyFill="1" applyBorder="1" applyAlignment="1">
      <alignment horizontal="left" vertical="center"/>
    </xf>
    <xf numFmtId="0" fontId="8" fillId="3" borderId="2" xfId="0" applyFont="1" applyFill="1" applyBorder="1" applyAlignment="1">
      <alignment horizontal="center" vertical="center" wrapText="1"/>
    </xf>
    <xf numFmtId="0" fontId="8" fillId="3" borderId="3" xfId="0" applyFont="1" applyFill="1" applyBorder="1" applyAlignment="1">
      <alignment horizontal="center" vertical="center" wrapText="1"/>
    </xf>
    <xf numFmtId="0" fontId="8" fillId="3" borderId="4" xfId="0" applyFont="1" applyFill="1" applyBorder="1" applyAlignment="1">
      <alignment horizontal="center" vertical="center" wrapText="1"/>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38" fontId="5" fillId="6" borderId="2" xfId="0" applyNumberFormat="1" applyFont="1" applyFill="1" applyBorder="1" applyAlignment="1">
      <alignment horizontal="center" vertical="center" wrapText="1"/>
    </xf>
    <xf numFmtId="38" fontId="5" fillId="6" borderId="3" xfId="0" applyNumberFormat="1" applyFont="1" applyFill="1" applyBorder="1" applyAlignment="1">
      <alignment horizontal="center" vertical="center" wrapText="1"/>
    </xf>
    <xf numFmtId="38" fontId="5" fillId="6" borderId="4" xfId="0" applyNumberFormat="1" applyFont="1" applyFill="1" applyBorder="1" applyAlignment="1">
      <alignment horizontal="center" vertical="center" wrapText="1"/>
    </xf>
    <xf numFmtId="0" fontId="22" fillId="0" borderId="2" xfId="0" applyFont="1" applyBorder="1" applyAlignment="1">
      <alignment horizontal="center" vertical="center" wrapText="1"/>
    </xf>
    <xf numFmtId="0" fontId="22" fillId="0" borderId="3" xfId="0" applyFont="1" applyBorder="1" applyAlignment="1">
      <alignment horizontal="center" vertical="center" wrapText="1"/>
    </xf>
    <xf numFmtId="0" fontId="22" fillId="0" borderId="4" xfId="0" applyFont="1" applyBorder="1" applyAlignment="1">
      <alignment horizontal="center" vertical="center" wrapText="1"/>
    </xf>
    <xf numFmtId="0" fontId="8" fillId="14" borderId="2" xfId="0" applyFont="1" applyFill="1" applyBorder="1" applyAlignment="1">
      <alignment horizontal="center" vertical="center" wrapText="1"/>
    </xf>
    <xf numFmtId="0" fontId="8" fillId="14" borderId="4" xfId="0" applyFont="1" applyFill="1" applyBorder="1" applyAlignment="1">
      <alignment horizontal="center" vertical="center" wrapText="1"/>
    </xf>
    <xf numFmtId="38" fontId="8" fillId="14" borderId="2" xfId="0" applyNumberFormat="1" applyFont="1" applyFill="1" applyBorder="1" applyAlignment="1">
      <alignment horizontal="center" vertical="center" wrapText="1"/>
    </xf>
    <xf numFmtId="38" fontId="8" fillId="14" borderId="3" xfId="0" applyNumberFormat="1" applyFont="1" applyFill="1" applyBorder="1" applyAlignment="1">
      <alignment horizontal="center" vertical="center" wrapText="1"/>
    </xf>
    <xf numFmtId="38" fontId="8" fillId="14" borderId="4" xfId="0" applyNumberFormat="1" applyFont="1" applyFill="1" applyBorder="1" applyAlignment="1">
      <alignment horizontal="center" vertical="center" wrapText="1"/>
    </xf>
    <xf numFmtId="0" fontId="8" fillId="8" borderId="2" xfId="0" applyFont="1" applyFill="1" applyBorder="1" applyAlignment="1">
      <alignment horizontal="left" vertical="center" wrapText="1"/>
    </xf>
    <xf numFmtId="0" fontId="8" fillId="8" borderId="3" xfId="0" applyFont="1" applyFill="1" applyBorder="1" applyAlignment="1">
      <alignment horizontal="left" vertical="center" wrapText="1"/>
    </xf>
    <xf numFmtId="0" fontId="8" fillId="8" borderId="4" xfId="0" applyFont="1" applyFill="1" applyBorder="1" applyAlignment="1">
      <alignment horizontal="left" vertical="center" wrapText="1"/>
    </xf>
    <xf numFmtId="38" fontId="5" fillId="6" borderId="1" xfId="0" applyNumberFormat="1" applyFont="1" applyFill="1" applyBorder="1" applyAlignment="1">
      <alignment horizontal="left" vertical="center" wrapText="1"/>
    </xf>
    <xf numFmtId="49" fontId="5" fillId="0" borderId="2" xfId="0" applyNumberFormat="1" applyFont="1" applyBorder="1" applyAlignment="1">
      <alignment horizontal="left" vertical="center" wrapText="1"/>
    </xf>
    <xf numFmtId="49" fontId="5" fillId="0" borderId="4" xfId="0" applyNumberFormat="1" applyFont="1" applyBorder="1" applyAlignment="1">
      <alignment horizontal="left" vertical="center" wrapText="1"/>
    </xf>
    <xf numFmtId="38" fontId="5" fillId="6" borderId="1" xfId="0" applyNumberFormat="1" applyFont="1" applyFill="1" applyBorder="1" applyAlignment="1">
      <alignment horizontal="justify" vertical="center" wrapText="1"/>
    </xf>
    <xf numFmtId="38" fontId="5" fillId="6" borderId="1" xfId="0" applyNumberFormat="1" applyFont="1" applyFill="1" applyBorder="1" applyAlignment="1">
      <alignment vertical="center" wrapText="1"/>
    </xf>
    <xf numFmtId="49" fontId="5" fillId="0" borderId="2" xfId="0" applyNumberFormat="1" applyFont="1" applyBorder="1" applyAlignment="1">
      <alignment horizontal="center" vertical="center" wrapText="1"/>
    </xf>
    <xf numFmtId="49" fontId="5" fillId="0" borderId="4" xfId="0" applyNumberFormat="1" applyFont="1" applyBorder="1" applyAlignment="1">
      <alignment horizontal="center" vertical="center" wrapText="1"/>
    </xf>
    <xf numFmtId="0" fontId="8" fillId="0" borderId="3" xfId="2" applyFont="1" applyBorder="1" applyAlignment="1">
      <alignment horizontal="center" vertical="center"/>
    </xf>
    <xf numFmtId="0" fontId="4" fillId="0" borderId="0" xfId="0" applyFont="1" applyAlignment="1">
      <alignment horizontal="center" wrapText="1"/>
    </xf>
    <xf numFmtId="0" fontId="13" fillId="12" borderId="5" xfId="0" applyFont="1" applyFill="1" applyBorder="1" applyAlignment="1">
      <alignment horizontal="center" vertical="center" textRotation="90" wrapText="1"/>
    </xf>
    <xf numFmtId="0" fontId="13" fillId="12" borderId="16" xfId="0" applyFont="1" applyFill="1" applyBorder="1" applyAlignment="1">
      <alignment horizontal="center" vertical="center" textRotation="90" wrapText="1"/>
    </xf>
    <xf numFmtId="9" fontId="7" fillId="0" borderId="1" xfId="1" applyNumberFormat="1" applyFont="1" applyBorder="1" applyAlignment="1">
      <alignment horizontal="center" vertical="center" wrapText="1"/>
    </xf>
    <xf numFmtId="0" fontId="3" fillId="12" borderId="2" xfId="0" applyFont="1" applyFill="1" applyBorder="1" applyAlignment="1">
      <alignment horizontal="left" vertical="center" wrapText="1"/>
    </xf>
    <xf numFmtId="0" fontId="3" fillId="12" borderId="3" xfId="0" applyFont="1" applyFill="1" applyBorder="1" applyAlignment="1">
      <alignment horizontal="left" vertical="center" wrapText="1"/>
    </xf>
    <xf numFmtId="0" fontId="3" fillId="12" borderId="4" xfId="0" applyFont="1" applyFill="1" applyBorder="1" applyAlignment="1">
      <alignment horizontal="left" vertical="center" wrapText="1"/>
    </xf>
    <xf numFmtId="0" fontId="8" fillId="10" borderId="2" xfId="0" applyFont="1" applyFill="1" applyBorder="1" applyAlignment="1">
      <alignment horizontal="center" vertical="center" wrapText="1"/>
    </xf>
    <xf numFmtId="0" fontId="8" fillId="10" borderId="3" xfId="0" applyFont="1" applyFill="1" applyBorder="1" applyAlignment="1">
      <alignment horizontal="center" vertical="center" wrapText="1"/>
    </xf>
    <xf numFmtId="0" fontId="8" fillId="10" borderId="4" xfId="0" applyFont="1" applyFill="1" applyBorder="1" applyAlignment="1">
      <alignment horizontal="center" vertical="center" wrapText="1"/>
    </xf>
    <xf numFmtId="2" fontId="8" fillId="4" borderId="1" xfId="0" applyNumberFormat="1" applyFont="1" applyFill="1" applyBorder="1" applyAlignment="1">
      <alignment horizontal="center" vertical="center" wrapText="1"/>
    </xf>
    <xf numFmtId="9" fontId="6" fillId="0" borderId="1" xfId="1" applyFont="1" applyBorder="1" applyAlignment="1">
      <alignment horizontal="center" vertical="center" wrapText="1"/>
    </xf>
    <xf numFmtId="9" fontId="8" fillId="0" borderId="1" xfId="1" applyFont="1" applyBorder="1" applyAlignment="1">
      <alignment horizontal="center" vertical="center" wrapText="1"/>
    </xf>
    <xf numFmtId="0" fontId="6" fillId="0" borderId="2" xfId="0" applyFont="1" applyBorder="1" applyAlignment="1">
      <alignment horizontal="center" wrapText="1"/>
    </xf>
    <xf numFmtId="0" fontId="6" fillId="0" borderId="3" xfId="0" applyFont="1" applyBorder="1" applyAlignment="1">
      <alignment horizontal="center" wrapText="1"/>
    </xf>
    <xf numFmtId="0" fontId="6" fillId="0" borderId="4" xfId="0" applyFont="1" applyBorder="1" applyAlignment="1">
      <alignment horizontal="center" wrapText="1"/>
    </xf>
    <xf numFmtId="0" fontId="8" fillId="4" borderId="2" xfId="0" applyFont="1" applyFill="1" applyBorder="1" applyAlignment="1">
      <alignment horizontal="center" vertical="center" wrapText="1"/>
    </xf>
    <xf numFmtId="0" fontId="8" fillId="4" borderId="3" xfId="0" applyFont="1" applyFill="1" applyBorder="1" applyAlignment="1">
      <alignment horizontal="center" vertical="center" wrapText="1"/>
    </xf>
    <xf numFmtId="0" fontId="8" fillId="4" borderId="4" xfId="0" applyFont="1" applyFill="1" applyBorder="1" applyAlignment="1">
      <alignment horizontal="center" vertical="center" wrapText="1"/>
    </xf>
    <xf numFmtId="0" fontId="8" fillId="4" borderId="1" xfId="0" applyFont="1" applyFill="1" applyBorder="1" applyAlignment="1">
      <alignment horizontal="center" vertical="center" wrapText="1"/>
    </xf>
    <xf numFmtId="9" fontId="8" fillId="0" borderId="6" xfId="1" applyFont="1" applyBorder="1" applyAlignment="1">
      <alignment horizontal="center" vertical="center" wrapText="1"/>
    </xf>
    <xf numFmtId="9" fontId="8" fillId="0" borderId="7" xfId="1" applyFont="1" applyBorder="1" applyAlignment="1">
      <alignment horizontal="center" vertical="center" wrapText="1"/>
    </xf>
    <xf numFmtId="9" fontId="8" fillId="0" borderId="9" xfId="1" applyFont="1" applyBorder="1" applyAlignment="1">
      <alignment horizontal="center" vertical="center" wrapText="1"/>
    </xf>
    <xf numFmtId="9" fontId="8" fillId="0" borderId="10" xfId="1" applyFont="1" applyBorder="1" applyAlignment="1">
      <alignment horizontal="center" vertical="center" wrapText="1"/>
    </xf>
    <xf numFmtId="10" fontId="8" fillId="0" borderId="2" xfId="1" applyNumberFormat="1" applyFont="1" applyBorder="1" applyAlignment="1">
      <alignment horizontal="center" vertical="center" wrapText="1"/>
    </xf>
    <xf numFmtId="10" fontId="8" fillId="0" borderId="3" xfId="1" applyNumberFormat="1" applyFont="1" applyBorder="1" applyAlignment="1">
      <alignment horizontal="center" vertical="center" wrapText="1"/>
    </xf>
    <xf numFmtId="10" fontId="8" fillId="0" borderId="4" xfId="1" applyNumberFormat="1" applyFont="1" applyBorder="1" applyAlignment="1">
      <alignment horizontal="center" vertical="center" wrapText="1"/>
    </xf>
    <xf numFmtId="0" fontId="13" fillId="12" borderId="8" xfId="0" applyFont="1" applyFill="1" applyBorder="1" applyAlignment="1">
      <alignment horizontal="center" vertical="center" textRotation="90" wrapText="1"/>
    </xf>
    <xf numFmtId="15" fontId="7" fillId="0" borderId="4" xfId="0" applyNumberFormat="1" applyFont="1" applyBorder="1" applyAlignment="1">
      <alignment horizontal="center" vertical="center" wrapText="1"/>
    </xf>
    <xf numFmtId="0" fontId="8" fillId="6" borderId="1" xfId="0" applyFont="1" applyFill="1" applyBorder="1" applyAlignment="1">
      <alignment horizontal="center" vertical="center" wrapText="1"/>
    </xf>
    <xf numFmtId="0" fontId="7" fillId="6" borderId="2" xfId="0" applyFont="1" applyFill="1" applyBorder="1" applyAlignment="1">
      <alignment horizontal="left" vertical="center" wrapText="1"/>
    </xf>
    <xf numFmtId="0" fontId="7" fillId="6" borderId="3" xfId="0" applyFont="1" applyFill="1" applyBorder="1" applyAlignment="1">
      <alignment horizontal="left" vertical="center" wrapText="1"/>
    </xf>
    <xf numFmtId="0" fontId="7" fillId="6" borderId="4" xfId="0" applyFont="1" applyFill="1" applyBorder="1" applyAlignment="1">
      <alignment horizontal="left" vertical="center" wrapText="1"/>
    </xf>
    <xf numFmtId="0" fontId="8" fillId="3" borderId="2" xfId="0" applyFont="1" applyFill="1" applyBorder="1" applyAlignment="1">
      <alignment horizontal="left" vertical="center" wrapText="1"/>
    </xf>
    <xf numFmtId="0" fontId="8" fillId="3" borderId="3" xfId="0" applyFont="1" applyFill="1" applyBorder="1" applyAlignment="1">
      <alignment horizontal="left" vertical="center" wrapText="1"/>
    </xf>
    <xf numFmtId="0" fontId="8" fillId="3" borderId="4" xfId="0" applyFont="1" applyFill="1" applyBorder="1" applyAlignment="1">
      <alignment horizontal="left" vertical="center" wrapText="1"/>
    </xf>
    <xf numFmtId="15" fontId="7" fillId="0" borderId="2" xfId="0" applyNumberFormat="1" applyFont="1" applyBorder="1" applyAlignment="1">
      <alignment horizontal="center" vertical="center" wrapText="1"/>
    </xf>
    <xf numFmtId="0" fontId="25" fillId="0" borderId="4" xfId="0" applyFont="1" applyBorder="1" applyAlignment="1">
      <alignment horizontal="center" vertical="center" wrapText="1"/>
    </xf>
    <xf numFmtId="0" fontId="25" fillId="0" borderId="1" xfId="0" applyFont="1" applyBorder="1" applyAlignment="1">
      <alignment horizontal="center" vertical="center" wrapText="1"/>
    </xf>
    <xf numFmtId="49" fontId="9" fillId="0" borderId="1" xfId="0" applyNumberFormat="1" applyFont="1" applyBorder="1" applyAlignment="1">
      <alignment horizontal="left" vertical="center" wrapText="1"/>
    </xf>
    <xf numFmtId="49" fontId="14" fillId="0" borderId="1" xfId="0" applyNumberFormat="1" applyFont="1" applyBorder="1" applyAlignment="1">
      <alignment horizontal="left" vertical="center" wrapText="1"/>
    </xf>
    <xf numFmtId="0" fontId="5" fillId="6" borderId="1" xfId="0" applyFont="1" applyFill="1" applyBorder="1" applyAlignment="1">
      <alignment horizontal="center" vertical="center" wrapText="1"/>
    </xf>
    <xf numFmtId="0" fontId="8" fillId="7" borderId="8" xfId="0" applyFont="1" applyFill="1" applyBorder="1" applyAlignment="1">
      <alignment horizontal="left" vertical="center" wrapText="1"/>
    </xf>
    <xf numFmtId="0" fontId="8" fillId="7" borderId="9" xfId="0" applyFont="1" applyFill="1" applyBorder="1" applyAlignment="1">
      <alignment horizontal="left" vertical="center" wrapText="1"/>
    </xf>
    <xf numFmtId="0" fontId="8" fillId="3" borderId="5" xfId="0" applyFont="1" applyFill="1" applyBorder="1" applyAlignment="1">
      <alignment horizontal="center" vertical="center" wrapText="1"/>
    </xf>
    <xf numFmtId="0" fontId="8" fillId="3" borderId="6" xfId="0" applyFont="1" applyFill="1" applyBorder="1" applyAlignment="1">
      <alignment horizontal="center" vertical="center" wrapText="1"/>
    </xf>
    <xf numFmtId="0" fontId="8" fillId="3" borderId="7" xfId="0" applyFont="1" applyFill="1" applyBorder="1" applyAlignment="1">
      <alignment horizontal="center" vertical="center" wrapText="1"/>
    </xf>
    <xf numFmtId="0" fontId="5" fillId="6" borderId="41" xfId="0" applyFont="1" applyFill="1" applyBorder="1" applyAlignment="1">
      <alignment horizontal="center" vertical="center" wrapText="1"/>
    </xf>
    <xf numFmtId="0" fontId="5" fillId="6" borderId="71" xfId="0" applyFont="1" applyFill="1" applyBorder="1" applyAlignment="1">
      <alignment horizontal="center" vertical="center" wrapText="1"/>
    </xf>
    <xf numFmtId="0" fontId="5" fillId="6" borderId="42" xfId="0" applyFont="1" applyFill="1" applyBorder="1" applyAlignment="1">
      <alignment horizontal="center" vertical="center" wrapText="1"/>
    </xf>
    <xf numFmtId="0" fontId="1" fillId="0" borderId="1" xfId="0" applyFont="1" applyBorder="1" applyAlignment="1">
      <alignment horizontal="center" vertical="center" wrapText="1"/>
    </xf>
    <xf numFmtId="0" fontId="33" fillId="0" borderId="0" xfId="0" applyFont="1" applyAlignment="1">
      <alignment horizontal="left" vertical="top" wrapText="1"/>
    </xf>
    <xf numFmtId="0" fontId="6" fillId="6" borderId="2" xfId="0" applyFont="1" applyFill="1" applyBorder="1" applyAlignment="1">
      <alignment horizontal="center" vertical="center" wrapText="1"/>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5" fillId="6" borderId="16" xfId="0" applyFont="1" applyFill="1" applyBorder="1" applyAlignment="1">
      <alignment horizontal="center" vertical="center" wrapText="1"/>
    </xf>
    <xf numFmtId="0" fontId="5" fillId="6" borderId="0" xfId="0" applyFont="1" applyFill="1" applyAlignment="1">
      <alignment horizontal="center" vertical="center" wrapText="1"/>
    </xf>
    <xf numFmtId="0" fontId="5" fillId="6" borderId="4" xfId="0" applyFont="1" applyFill="1" applyBorder="1" applyAlignment="1">
      <alignment horizontal="center" vertical="center" wrapText="1"/>
    </xf>
    <xf numFmtId="0" fontId="8" fillId="6" borderId="2" xfId="0" applyFont="1" applyFill="1" applyBorder="1" applyAlignment="1">
      <alignment horizontal="center" vertical="center" wrapText="1"/>
    </xf>
    <xf numFmtId="0" fontId="8" fillId="6" borderId="3" xfId="0" applyFont="1" applyFill="1" applyBorder="1" applyAlignment="1">
      <alignment horizontal="center" vertical="center"/>
    </xf>
    <xf numFmtId="0" fontId="8" fillId="6" borderId="4" xfId="0" applyFont="1" applyFill="1" applyBorder="1" applyAlignment="1">
      <alignment horizontal="center" vertical="center"/>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6" fillId="0" borderId="2" xfId="0" applyFont="1" applyBorder="1" applyAlignment="1">
      <alignment horizontal="left" vertical="center" wrapText="1"/>
    </xf>
    <xf numFmtId="0" fontId="6" fillId="0" borderId="3" xfId="0" applyFont="1" applyBorder="1" applyAlignment="1">
      <alignment horizontal="left" vertical="center" wrapText="1"/>
    </xf>
    <xf numFmtId="0" fontId="6" fillId="0" borderId="4" xfId="0" applyFont="1" applyBorder="1" applyAlignment="1">
      <alignment horizontal="left" vertical="center" wrapText="1"/>
    </xf>
    <xf numFmtId="0" fontId="8" fillId="7" borderId="3" xfId="0" applyFont="1" applyFill="1" applyBorder="1" applyAlignment="1">
      <alignment horizontal="center" vertical="center" wrapText="1"/>
    </xf>
    <xf numFmtId="0" fontId="8" fillId="7" borderId="4" xfId="0" applyFont="1" applyFill="1" applyBorder="1" applyAlignment="1">
      <alignment horizontal="center" vertical="center" wrapText="1"/>
    </xf>
    <xf numFmtId="0" fontId="8" fillId="7" borderId="2"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49" fontId="9" fillId="0" borderId="4" xfId="0" applyNumberFormat="1" applyFont="1" applyBorder="1" applyAlignment="1">
      <alignment horizontal="left" vertical="center" wrapText="1"/>
    </xf>
    <xf numFmtId="0" fontId="8" fillId="13" borderId="2" xfId="0" applyFont="1" applyFill="1" applyBorder="1" applyAlignment="1">
      <alignment horizontal="center" vertical="center" wrapText="1"/>
    </xf>
    <xf numFmtId="0" fontId="8" fillId="13" borderId="3" xfId="0" applyFont="1" applyFill="1" applyBorder="1" applyAlignment="1">
      <alignment horizontal="center" vertical="center" wrapText="1"/>
    </xf>
    <xf numFmtId="0" fontId="8" fillId="13" borderId="4" xfId="0" applyFont="1" applyFill="1" applyBorder="1" applyAlignment="1">
      <alignment horizontal="center" vertical="center" wrapText="1"/>
    </xf>
    <xf numFmtId="49" fontId="7" fillId="0" borderId="1" xfId="0" applyNumberFormat="1" applyFont="1" applyBorder="1" applyAlignment="1">
      <alignment horizontal="left" vertical="center" wrapText="1"/>
    </xf>
    <xf numFmtId="49" fontId="9" fillId="0" borderId="2" xfId="0" applyNumberFormat="1" applyFont="1" applyBorder="1" applyAlignment="1">
      <alignment horizontal="left" vertical="center" wrapText="1"/>
    </xf>
    <xf numFmtId="49" fontId="7" fillId="0" borderId="2" xfId="0" applyNumberFormat="1" applyFont="1" applyBorder="1" applyAlignment="1">
      <alignment vertical="center" wrapText="1"/>
    </xf>
    <xf numFmtId="49" fontId="9" fillId="0" borderId="3" xfId="0" applyNumberFormat="1" applyFont="1" applyBorder="1" applyAlignment="1">
      <alignment vertical="center" wrapText="1"/>
    </xf>
    <xf numFmtId="49" fontId="9" fillId="0" borderId="4" xfId="0" applyNumberFormat="1" applyFont="1" applyBorder="1" applyAlignment="1">
      <alignment vertical="center" wrapText="1"/>
    </xf>
    <xf numFmtId="49" fontId="9" fillId="0" borderId="2" xfId="0" applyNumberFormat="1" applyFont="1" applyBorder="1" applyAlignment="1">
      <alignment horizontal="center" vertical="center" wrapText="1"/>
    </xf>
    <xf numFmtId="49" fontId="9" fillId="0" borderId="3" xfId="0" applyNumberFormat="1" applyFont="1" applyBorder="1" applyAlignment="1">
      <alignment horizontal="center" vertical="center" wrapText="1"/>
    </xf>
    <xf numFmtId="49" fontId="9" fillId="0" borderId="4" xfId="0" applyNumberFormat="1" applyFont="1" applyBorder="1" applyAlignment="1">
      <alignment horizontal="center" vertical="center" wrapText="1"/>
    </xf>
    <xf numFmtId="169" fontId="7" fillId="0" borderId="2" xfId="1" applyNumberFormat="1" applyFont="1" applyBorder="1" applyAlignment="1">
      <alignment horizontal="center" vertical="center" wrapText="1"/>
    </xf>
    <xf numFmtId="169" fontId="7" fillId="0" borderId="4" xfId="1" applyNumberFormat="1" applyFont="1" applyBorder="1" applyAlignment="1">
      <alignment horizontal="center" vertical="center" wrapText="1"/>
    </xf>
    <xf numFmtId="0" fontId="8" fillId="0" borderId="1" xfId="2" applyFont="1" applyBorder="1" applyAlignment="1">
      <alignment horizontal="center" vertical="center" wrapText="1"/>
    </xf>
    <xf numFmtId="2" fontId="7" fillId="0" borderId="2" xfId="1" applyNumberFormat="1" applyFont="1" applyBorder="1" applyAlignment="1">
      <alignment horizontal="center" vertical="center" wrapText="1"/>
    </xf>
    <xf numFmtId="2" fontId="7" fillId="0" borderId="3" xfId="1" applyNumberFormat="1" applyFont="1" applyBorder="1" applyAlignment="1">
      <alignment horizontal="center" vertical="center" wrapText="1"/>
    </xf>
    <xf numFmtId="2" fontId="7" fillId="0" borderId="4" xfId="1" applyNumberFormat="1" applyFont="1" applyBorder="1" applyAlignment="1">
      <alignment horizontal="center" vertical="center" wrapText="1"/>
    </xf>
    <xf numFmtId="0" fontId="8" fillId="0" borderId="1" xfId="0" applyFont="1" applyBorder="1" applyAlignment="1">
      <alignment horizontal="center" vertical="center"/>
    </xf>
    <xf numFmtId="0" fontId="13" fillId="0" borderId="2" xfId="0" applyFont="1" applyBorder="1" applyAlignment="1">
      <alignment horizontal="center" vertical="center" textRotation="90" wrapText="1"/>
    </xf>
    <xf numFmtId="0" fontId="13" fillId="0" borderId="3" xfId="0" applyFont="1" applyBorder="1" applyAlignment="1">
      <alignment horizontal="center" vertical="center" textRotation="90" wrapText="1"/>
    </xf>
    <xf numFmtId="0" fontId="13" fillId="0" borderId="4" xfId="0" applyFont="1" applyBorder="1" applyAlignment="1">
      <alignment horizontal="center" vertical="center" textRotation="90" wrapText="1"/>
    </xf>
    <xf numFmtId="0" fontId="8" fillId="0" borderId="2" xfId="0" applyFont="1" applyBorder="1" applyAlignment="1">
      <alignment horizontal="center" vertical="center"/>
    </xf>
    <xf numFmtId="0" fontId="8" fillId="0" borderId="4" xfId="0" applyFont="1" applyBorder="1" applyAlignment="1">
      <alignment horizontal="center" vertical="center"/>
    </xf>
    <xf numFmtId="0" fontId="13" fillId="12" borderId="14" xfId="0" applyFont="1" applyFill="1" applyBorder="1" applyAlignment="1">
      <alignment horizontal="center" vertical="center" textRotation="90" wrapText="1"/>
    </xf>
    <xf numFmtId="0" fontId="13" fillId="12" borderId="68" xfId="0" applyFont="1" applyFill="1" applyBorder="1" applyAlignment="1">
      <alignment horizontal="center" vertical="center" textRotation="90" wrapText="1"/>
    </xf>
    <xf numFmtId="0" fontId="13" fillId="12" borderId="15" xfId="0" applyFont="1" applyFill="1" applyBorder="1" applyAlignment="1">
      <alignment horizontal="center" vertical="center" textRotation="90" wrapText="1"/>
    </xf>
    <xf numFmtId="0" fontId="7" fillId="6" borderId="1" xfId="0" applyFont="1" applyFill="1" applyBorder="1" applyAlignment="1">
      <alignment horizontal="left" vertical="center" wrapText="1"/>
    </xf>
    <xf numFmtId="0" fontId="8" fillId="0" borderId="1" xfId="0" applyFont="1" applyBorder="1" applyAlignment="1">
      <alignment horizontal="left" vertical="center" wrapText="1"/>
    </xf>
    <xf numFmtId="9" fontId="8" fillId="0" borderId="1" xfId="0" applyNumberFormat="1" applyFont="1" applyBorder="1" applyAlignment="1">
      <alignment horizontal="center" vertical="center" wrapText="1"/>
    </xf>
    <xf numFmtId="170" fontId="7" fillId="6" borderId="1" xfId="3" applyNumberFormat="1" applyFont="1" applyFill="1" applyBorder="1" applyAlignment="1">
      <alignment horizontal="center" vertical="center"/>
    </xf>
    <xf numFmtId="0" fontId="8" fillId="0" borderId="3" xfId="0" applyFont="1" applyBorder="1" applyAlignment="1">
      <alignment horizontal="center" vertical="center"/>
    </xf>
    <xf numFmtId="0" fontId="14" fillId="0" borderId="2" xfId="0" applyFont="1" applyBorder="1" applyAlignment="1">
      <alignment horizontal="center" vertical="center" wrapText="1"/>
    </xf>
    <xf numFmtId="0" fontId="14" fillId="0" borderId="3" xfId="0" applyFont="1" applyBorder="1" applyAlignment="1">
      <alignment horizontal="center" vertical="center" wrapText="1"/>
    </xf>
    <xf numFmtId="0" fontId="14" fillId="0" borderId="4" xfId="0" applyFont="1" applyBorder="1" applyAlignment="1">
      <alignment horizontal="center" vertical="center" wrapText="1"/>
    </xf>
    <xf numFmtId="0" fontId="8" fillId="11" borderId="2" xfId="0" applyFont="1" applyFill="1" applyBorder="1" applyAlignment="1">
      <alignment vertical="center" wrapText="1"/>
    </xf>
    <xf numFmtId="0" fontId="8" fillId="11" borderId="3" xfId="0" applyFont="1" applyFill="1" applyBorder="1" applyAlignment="1">
      <alignment vertical="center" wrapText="1"/>
    </xf>
    <xf numFmtId="0" fontId="8" fillId="11" borderId="4" xfId="0" applyFont="1" applyFill="1" applyBorder="1" applyAlignment="1">
      <alignment vertical="center" wrapText="1"/>
    </xf>
    <xf numFmtId="0" fontId="6" fillId="12" borderId="3" xfId="0" applyFont="1" applyFill="1" applyBorder="1" applyAlignment="1">
      <alignment horizontal="left" vertical="center" wrapText="1"/>
    </xf>
    <xf numFmtId="0" fontId="6" fillId="12" borderId="4" xfId="0" applyFont="1" applyFill="1" applyBorder="1" applyAlignment="1">
      <alignment horizontal="left" vertical="center" wrapText="1"/>
    </xf>
    <xf numFmtId="0" fontId="7" fillId="0" borderId="11" xfId="0" applyFont="1" applyBorder="1" applyAlignment="1">
      <alignment horizontal="left" vertical="center" wrapText="1"/>
    </xf>
    <xf numFmtId="0" fontId="7" fillId="0" borderId="12" xfId="0" applyFont="1" applyBorder="1" applyAlignment="1">
      <alignment horizontal="left" vertical="center" wrapText="1"/>
    </xf>
    <xf numFmtId="0" fontId="7" fillId="0" borderId="13" xfId="0" applyFont="1" applyBorder="1" applyAlignment="1">
      <alignment horizontal="left" vertical="center" wrapText="1"/>
    </xf>
    <xf numFmtId="0" fontId="7" fillId="0" borderId="11" xfId="0" applyFont="1" applyBorder="1" applyAlignment="1">
      <alignment horizontal="center" vertical="center" wrapText="1"/>
    </xf>
    <xf numFmtId="0" fontId="7" fillId="0" borderId="13" xfId="0" applyFont="1" applyBorder="1" applyAlignment="1">
      <alignment horizontal="center" vertical="center" wrapText="1"/>
    </xf>
    <xf numFmtId="14" fontId="7" fillId="0" borderId="11" xfId="0" applyNumberFormat="1" applyFont="1" applyBorder="1" applyAlignment="1">
      <alignment horizontal="center" vertical="center" wrapText="1"/>
    </xf>
    <xf numFmtId="14" fontId="7" fillId="0" borderId="13" xfId="0" applyNumberFormat="1" applyFont="1" applyBorder="1" applyAlignment="1">
      <alignment horizontal="center" vertical="center" wrapText="1"/>
    </xf>
    <xf numFmtId="0" fontId="7" fillId="0" borderId="12" xfId="0" applyFont="1" applyBorder="1" applyAlignment="1">
      <alignment horizontal="center" vertical="center" wrapText="1"/>
    </xf>
    <xf numFmtId="0" fontId="7" fillId="0" borderId="76" xfId="0" applyFont="1" applyBorder="1" applyAlignment="1">
      <alignment horizontal="left" vertical="center" wrapText="1"/>
    </xf>
    <xf numFmtId="0" fontId="7" fillId="0" borderId="77" xfId="0" applyFont="1" applyBorder="1" applyAlignment="1">
      <alignment horizontal="left" vertical="center" wrapText="1"/>
    </xf>
    <xf numFmtId="0" fontId="7" fillId="0" borderId="78" xfId="0" applyFont="1" applyBorder="1" applyAlignment="1">
      <alignment horizontal="left" vertical="center" wrapText="1"/>
    </xf>
    <xf numFmtId="0" fontId="7" fillId="0" borderId="76" xfId="0" applyFont="1" applyBorder="1" applyAlignment="1">
      <alignment horizontal="center" vertical="center" wrapText="1"/>
    </xf>
    <xf numFmtId="0" fontId="7" fillId="0" borderId="78" xfId="0" applyFont="1" applyBorder="1" applyAlignment="1">
      <alignment horizontal="center" vertical="center" wrapText="1"/>
    </xf>
    <xf numFmtId="14" fontId="7" fillId="0" borderId="76" xfId="0" applyNumberFormat="1" applyFont="1" applyBorder="1" applyAlignment="1">
      <alignment horizontal="center" vertical="center" wrapText="1"/>
    </xf>
    <xf numFmtId="14" fontId="7" fillId="0" borderId="78" xfId="0" applyNumberFormat="1" applyFont="1" applyBorder="1" applyAlignment="1">
      <alignment horizontal="center" vertical="center" wrapText="1"/>
    </xf>
    <xf numFmtId="0" fontId="7" fillId="0" borderId="77" xfId="0" applyFont="1" applyBorder="1" applyAlignment="1">
      <alignment horizontal="center" vertical="center" wrapText="1"/>
    </xf>
    <xf numFmtId="0" fontId="7" fillId="0" borderId="79" xfId="0" applyFont="1" applyBorder="1" applyAlignment="1">
      <alignment horizontal="center" vertical="center" wrapText="1"/>
    </xf>
    <xf numFmtId="0" fontId="7" fillId="0" borderId="80" xfId="0" applyFont="1" applyBorder="1" applyAlignment="1">
      <alignment horizontal="center" vertical="center" wrapText="1"/>
    </xf>
    <xf numFmtId="0" fontId="7" fillId="0" borderId="81" xfId="0" applyFont="1" applyBorder="1" applyAlignment="1">
      <alignment horizontal="center" vertical="center" wrapText="1"/>
    </xf>
    <xf numFmtId="0" fontId="12" fillId="0" borderId="18" xfId="0" applyFont="1" applyBorder="1" applyAlignment="1">
      <alignment horizontal="center" vertical="center"/>
    </xf>
    <xf numFmtId="0" fontId="6" fillId="0" borderId="46" xfId="0" applyFont="1" applyBorder="1" applyAlignment="1">
      <alignment horizontal="center"/>
    </xf>
    <xf numFmtId="0" fontId="6" fillId="0" borderId="47" xfId="0" applyFont="1" applyBorder="1" applyAlignment="1">
      <alignment horizontal="center"/>
    </xf>
    <xf numFmtId="0" fontId="12" fillId="0" borderId="35" xfId="0" applyFont="1" applyBorder="1" applyAlignment="1">
      <alignment horizontal="center"/>
    </xf>
    <xf numFmtId="0" fontId="12" fillId="0" borderId="18" xfId="0" applyFont="1" applyBorder="1" applyAlignment="1">
      <alignment horizontal="center"/>
    </xf>
    <xf numFmtId="0" fontId="12" fillId="0" borderId="36" xfId="0" applyFont="1" applyBorder="1" applyAlignment="1">
      <alignment horizontal="center"/>
    </xf>
    <xf numFmtId="0" fontId="12" fillId="0" borderId="0" xfId="0" applyFont="1" applyAlignment="1">
      <alignment horizontal="center" vertical="center"/>
    </xf>
    <xf numFmtId="0" fontId="12" fillId="0" borderId="16" xfId="0" applyFont="1" applyBorder="1" applyAlignment="1">
      <alignment horizontal="center"/>
    </xf>
    <xf numFmtId="0" fontId="12" fillId="0" borderId="0" xfId="0" applyFont="1" applyAlignment="1">
      <alignment horizontal="center"/>
    </xf>
    <xf numFmtId="0" fontId="12" fillId="0" borderId="17" xfId="0" applyFont="1" applyBorder="1" applyAlignment="1">
      <alignment horizontal="center"/>
    </xf>
    <xf numFmtId="0" fontId="20" fillId="0" borderId="9" xfId="0" applyFont="1" applyBorder="1" applyAlignment="1">
      <alignment horizontal="center" vertical="center"/>
    </xf>
    <xf numFmtId="0" fontId="12" fillId="0" borderId="8" xfId="0" applyFont="1" applyBorder="1" applyAlignment="1">
      <alignment horizontal="center" vertical="center"/>
    </xf>
    <xf numFmtId="0" fontId="12" fillId="0" borderId="9" xfId="0" applyFont="1" applyBorder="1" applyAlignment="1">
      <alignment horizontal="center" vertical="center"/>
    </xf>
    <xf numFmtId="0" fontId="12" fillId="0" borderId="10" xfId="0" applyFont="1" applyBorder="1" applyAlignment="1">
      <alignment horizontal="center" vertical="center"/>
    </xf>
    <xf numFmtId="0" fontId="12" fillId="0" borderId="7" xfId="0" applyFont="1" applyBorder="1" applyAlignment="1">
      <alignment horizontal="center" vertical="center" wrapText="1"/>
    </xf>
    <xf numFmtId="0" fontId="12" fillId="0" borderId="10" xfId="0" applyFont="1" applyBorder="1" applyAlignment="1">
      <alignment horizontal="center" vertical="center" wrapText="1"/>
    </xf>
    <xf numFmtId="0" fontId="12" fillId="0" borderId="45" xfId="0" applyFont="1" applyBorder="1" applyAlignment="1">
      <alignment horizontal="center" vertical="center"/>
    </xf>
    <xf numFmtId="0" fontId="12" fillId="0" borderId="56" xfId="0" applyFont="1" applyBorder="1" applyAlignment="1">
      <alignment horizontal="center" vertical="center"/>
    </xf>
    <xf numFmtId="0" fontId="12" fillId="0" borderId="69" xfId="0" applyFont="1" applyBorder="1" applyAlignment="1">
      <alignment horizontal="center" vertical="center"/>
    </xf>
    <xf numFmtId="0" fontId="12" fillId="0" borderId="42" xfId="0" applyFont="1" applyBorder="1" applyAlignment="1">
      <alignment horizontal="center" vertical="center"/>
    </xf>
    <xf numFmtId="0" fontId="12" fillId="0" borderId="41" xfId="0" applyFont="1" applyBorder="1" applyAlignment="1">
      <alignment horizontal="center" vertical="center"/>
    </xf>
    <xf numFmtId="0" fontId="12" fillId="0" borderId="50" xfId="0" applyFont="1" applyBorder="1" applyAlignment="1">
      <alignment horizontal="center" vertical="center"/>
    </xf>
    <xf numFmtId="0" fontId="12" fillId="0" borderId="44" xfId="0" applyFont="1" applyBorder="1" applyAlignment="1">
      <alignment horizontal="center" vertical="center"/>
    </xf>
    <xf numFmtId="0" fontId="12" fillId="0" borderId="51" xfId="0" applyFont="1" applyBorder="1" applyAlignment="1">
      <alignment horizontal="center" vertical="center"/>
    </xf>
    <xf numFmtId="0" fontId="12" fillId="0" borderId="43" xfId="0" applyFont="1" applyBorder="1" applyAlignment="1">
      <alignment horizontal="center" vertical="center"/>
    </xf>
    <xf numFmtId="0" fontId="12" fillId="0" borderId="31" xfId="0" applyFont="1" applyBorder="1" applyAlignment="1">
      <alignment horizontal="center" vertical="center"/>
    </xf>
    <xf numFmtId="1" fontId="12" fillId="0" borderId="31" xfId="0" applyNumberFormat="1" applyFont="1" applyBorder="1" applyAlignment="1">
      <alignment horizontal="center" vertical="center"/>
    </xf>
    <xf numFmtId="1" fontId="12" fillId="0" borderId="41" xfId="0" applyNumberFormat="1" applyFont="1" applyBorder="1" applyAlignment="1">
      <alignment horizontal="center" vertical="center"/>
    </xf>
    <xf numFmtId="1" fontId="12" fillId="0" borderId="42" xfId="0" applyNumberFormat="1" applyFont="1" applyBorder="1" applyAlignment="1">
      <alignment horizontal="center" vertical="center"/>
    </xf>
    <xf numFmtId="0" fontId="12" fillId="0" borderId="49" xfId="0" applyFont="1" applyBorder="1" applyAlignment="1">
      <alignment horizontal="center" vertical="center"/>
    </xf>
    <xf numFmtId="0" fontId="12" fillId="0" borderId="7" xfId="0" applyFont="1" applyBorder="1" applyAlignment="1">
      <alignment horizontal="center" vertical="center"/>
    </xf>
    <xf numFmtId="0" fontId="12" fillId="0" borderId="2" xfId="0" applyFont="1" applyBorder="1" applyAlignment="1">
      <alignment horizontal="center" vertical="center"/>
    </xf>
    <xf numFmtId="0" fontId="12" fillId="0" borderId="4" xfId="0" applyFont="1" applyBorder="1" applyAlignment="1">
      <alignment horizontal="center" vertical="center"/>
    </xf>
    <xf numFmtId="0" fontId="12" fillId="0" borderId="48" xfId="0" applyFont="1" applyBorder="1" applyAlignment="1">
      <alignment horizontal="center" vertical="center"/>
    </xf>
    <xf numFmtId="1" fontId="12" fillId="0" borderId="5" xfId="0" applyNumberFormat="1" applyFont="1" applyBorder="1" applyAlignment="1">
      <alignment horizontal="center" vertical="center"/>
    </xf>
    <xf numFmtId="1" fontId="12" fillId="0" borderId="7" xfId="0" applyNumberFormat="1" applyFont="1" applyBorder="1" applyAlignment="1">
      <alignment horizontal="center" vertical="center"/>
    </xf>
    <xf numFmtId="1" fontId="12" fillId="0" borderId="8" xfId="0" applyNumberFormat="1" applyFont="1" applyBorder="1" applyAlignment="1">
      <alignment horizontal="center" vertical="center"/>
    </xf>
    <xf numFmtId="1" fontId="12" fillId="0" borderId="10" xfId="0" applyNumberFormat="1" applyFont="1" applyBorder="1" applyAlignment="1">
      <alignment horizontal="center" vertical="center"/>
    </xf>
    <xf numFmtId="1" fontId="12" fillId="0" borderId="14" xfId="0" applyNumberFormat="1" applyFont="1" applyBorder="1" applyAlignment="1">
      <alignment horizontal="center" vertical="center" wrapText="1"/>
    </xf>
    <xf numFmtId="1" fontId="12" fillId="0" borderId="15" xfId="0" applyNumberFormat="1" applyFont="1" applyBorder="1" applyAlignment="1">
      <alignment horizontal="center" vertical="center" wrapText="1"/>
    </xf>
    <xf numFmtId="0" fontId="20" fillId="0" borderId="46" xfId="0" applyFont="1" applyBorder="1" applyAlignment="1">
      <alignment horizontal="left" vertical="center" wrapText="1"/>
    </xf>
    <xf numFmtId="0" fontId="20" fillId="0" borderId="47" xfId="0" applyFont="1" applyBorder="1" applyAlignment="1">
      <alignment horizontal="left" vertical="center" wrapText="1"/>
    </xf>
    <xf numFmtId="0" fontId="20" fillId="0" borderId="54" xfId="0" applyFont="1" applyBorder="1" applyAlignment="1">
      <alignment horizontal="left" vertical="center" wrapText="1"/>
    </xf>
    <xf numFmtId="0" fontId="12" fillId="0" borderId="21" xfId="0" applyFont="1" applyBorder="1" applyAlignment="1">
      <alignment horizontal="center" vertical="center"/>
    </xf>
    <xf numFmtId="0" fontId="12" fillId="0" borderId="22" xfId="0" applyFont="1" applyBorder="1" applyAlignment="1">
      <alignment horizontal="center" vertical="center"/>
    </xf>
    <xf numFmtId="0" fontId="20" fillId="0" borderId="60" xfId="0" applyFont="1" applyBorder="1" applyAlignment="1">
      <alignment horizontal="left" vertical="center" wrapText="1"/>
    </xf>
    <xf numFmtId="0" fontId="20" fillId="0" borderId="61" xfId="0" applyFont="1" applyBorder="1" applyAlignment="1">
      <alignment horizontal="left" vertical="center" wrapText="1"/>
    </xf>
    <xf numFmtId="0" fontId="20" fillId="0" borderId="2" xfId="0" applyFont="1" applyBorder="1" applyAlignment="1">
      <alignment horizontal="left" vertical="center" wrapText="1"/>
    </xf>
    <xf numFmtId="0" fontId="20" fillId="0" borderId="29" xfId="0" applyFont="1" applyBorder="1" applyAlignment="1">
      <alignment horizontal="left" vertical="center" wrapText="1"/>
    </xf>
    <xf numFmtId="0" fontId="12" fillId="0" borderId="1" xfId="0" applyFont="1" applyBorder="1" applyAlignment="1">
      <alignment horizontal="center" vertical="center"/>
    </xf>
    <xf numFmtId="0" fontId="12" fillId="0" borderId="30" xfId="0" applyFont="1" applyBorder="1" applyAlignment="1">
      <alignment horizontal="center" vertical="center"/>
    </xf>
    <xf numFmtId="0" fontId="12" fillId="0" borderId="29" xfId="0" applyFont="1" applyBorder="1" applyAlignment="1">
      <alignment horizontal="center" vertical="center"/>
    </xf>
    <xf numFmtId="0" fontId="12" fillId="0" borderId="32" xfId="0" applyFont="1" applyBorder="1" applyAlignment="1">
      <alignment horizontal="center" vertical="center"/>
    </xf>
    <xf numFmtId="0" fontId="12" fillId="0" borderId="26" xfId="0" applyFont="1" applyBorder="1" applyAlignment="1">
      <alignment horizontal="center" vertical="center"/>
    </xf>
    <xf numFmtId="0" fontId="12" fillId="0" borderId="27" xfId="0" applyFont="1" applyBorder="1" applyAlignment="1">
      <alignment horizontal="center" vertical="center"/>
    </xf>
    <xf numFmtId="0" fontId="12" fillId="0" borderId="28" xfId="0" applyFont="1" applyBorder="1" applyAlignment="1">
      <alignment horizontal="center" vertical="center"/>
    </xf>
    <xf numFmtId="0" fontId="12" fillId="0" borderId="39" xfId="0" applyFont="1" applyBorder="1" applyAlignment="1">
      <alignment horizontal="center" vertical="center"/>
    </xf>
    <xf numFmtId="1" fontId="12" fillId="0" borderId="21" xfId="0" applyNumberFormat="1" applyFont="1" applyBorder="1" applyAlignment="1">
      <alignment horizontal="center" vertical="center"/>
    </xf>
    <xf numFmtId="1" fontId="12" fillId="0" borderId="52" xfId="0" applyNumberFormat="1" applyFont="1" applyBorder="1" applyAlignment="1">
      <alignment horizontal="center" vertical="center"/>
    </xf>
    <xf numFmtId="1" fontId="12" fillId="0" borderId="53" xfId="0" applyNumberFormat="1" applyFont="1" applyBorder="1" applyAlignment="1">
      <alignment horizontal="center" vertical="center"/>
    </xf>
    <xf numFmtId="0" fontId="12" fillId="0" borderId="35" xfId="0" applyFont="1" applyBorder="1" applyAlignment="1">
      <alignment horizontal="center" vertical="center"/>
    </xf>
    <xf numFmtId="0" fontId="12" fillId="0" borderId="19" xfId="0" applyFont="1" applyBorder="1" applyAlignment="1">
      <alignment horizontal="center" vertical="center"/>
    </xf>
    <xf numFmtId="0" fontId="12" fillId="0" borderId="38" xfId="0" applyFont="1" applyBorder="1" applyAlignment="1">
      <alignment horizontal="center" vertical="center"/>
    </xf>
    <xf numFmtId="0" fontId="12" fillId="0" borderId="20" xfId="0" applyFont="1" applyBorder="1" applyAlignment="1">
      <alignment horizontal="center" vertical="center"/>
    </xf>
    <xf numFmtId="0" fontId="12" fillId="0" borderId="36" xfId="0" applyFont="1" applyBorder="1" applyAlignment="1">
      <alignment horizontal="center" vertical="center"/>
    </xf>
    <xf numFmtId="0" fontId="12" fillId="0" borderId="34" xfId="0" applyFont="1" applyBorder="1" applyAlignment="1">
      <alignment horizontal="center" vertical="center"/>
    </xf>
    <xf numFmtId="175" fontId="12" fillId="0" borderId="52" xfId="0" applyNumberFormat="1" applyFont="1" applyBorder="1" applyAlignment="1">
      <alignment horizontal="center" vertical="center"/>
    </xf>
    <xf numFmtId="175" fontId="12" fillId="0" borderId="53" xfId="0" applyNumberFormat="1" applyFont="1" applyBorder="1" applyAlignment="1">
      <alignment horizontal="center" vertical="center"/>
    </xf>
    <xf numFmtId="0" fontId="12" fillId="0" borderId="52" xfId="0" applyFont="1" applyBorder="1" applyAlignment="1">
      <alignment horizontal="center" vertical="center"/>
    </xf>
    <xf numFmtId="0" fontId="12" fillId="0" borderId="53" xfId="0" applyFont="1" applyBorder="1" applyAlignment="1">
      <alignment horizontal="center" vertical="center"/>
    </xf>
    <xf numFmtId="0" fontId="20" fillId="0" borderId="58" xfId="0" applyFont="1" applyBorder="1" applyAlignment="1">
      <alignment horizontal="left" vertical="center" wrapText="1"/>
    </xf>
    <xf numFmtId="0" fontId="20" fillId="0" borderId="57" xfId="0" applyFont="1" applyBorder="1" applyAlignment="1">
      <alignment horizontal="left" vertical="center" wrapText="1"/>
    </xf>
    <xf numFmtId="0" fontId="20" fillId="0" borderId="23" xfId="0" applyFont="1" applyBorder="1" applyAlignment="1">
      <alignment horizontal="left" vertical="center" wrapText="1"/>
    </xf>
    <xf numFmtId="0" fontId="20" fillId="0" borderId="55" xfId="0" applyFont="1" applyBorder="1" applyAlignment="1">
      <alignment horizontal="left" vertical="center" wrapText="1"/>
    </xf>
    <xf numFmtId="0" fontId="12" fillId="0" borderId="15" xfId="0" applyFont="1" applyBorder="1" applyAlignment="1">
      <alignment horizontal="center" vertical="center"/>
    </xf>
    <xf numFmtId="0" fontId="12" fillId="0" borderId="14" xfId="0" applyFont="1" applyBorder="1" applyAlignment="1">
      <alignment horizontal="center" vertical="center"/>
    </xf>
    <xf numFmtId="0" fontId="20" fillId="0" borderId="40" xfId="0" applyFont="1" applyBorder="1" applyAlignment="1">
      <alignment horizontal="left" vertical="center" wrapText="1"/>
    </xf>
    <xf numFmtId="0" fontId="20" fillId="0" borderId="2" xfId="0" applyFont="1" applyBorder="1" applyAlignment="1">
      <alignment horizontal="center" vertical="center"/>
    </xf>
    <xf numFmtId="0" fontId="20" fillId="0" borderId="29" xfId="0" applyFont="1" applyBorder="1" applyAlignment="1">
      <alignment horizontal="center" vertical="center"/>
    </xf>
    <xf numFmtId="0" fontId="12" fillId="0" borderId="2" xfId="0" applyFont="1" applyBorder="1" applyAlignment="1">
      <alignment horizontal="center" vertical="center" wrapText="1"/>
    </xf>
    <xf numFmtId="0" fontId="12" fillId="0" borderId="29" xfId="0" applyFont="1" applyBorder="1" applyAlignment="1">
      <alignment horizontal="center" vertical="center" wrapText="1"/>
    </xf>
    <xf numFmtId="0" fontId="20" fillId="0" borderId="2" xfId="0" applyFont="1" applyBorder="1" applyAlignment="1">
      <alignment horizontal="center" vertical="center" wrapText="1"/>
    </xf>
    <xf numFmtId="0" fontId="20" fillId="0" borderId="29" xfId="0" applyFont="1" applyBorder="1" applyAlignment="1">
      <alignment horizontal="center" vertical="center" wrapText="1"/>
    </xf>
    <xf numFmtId="0" fontId="20" fillId="0" borderId="33" xfId="0" applyFont="1" applyBorder="1" applyAlignment="1">
      <alignment horizontal="left" vertical="center" wrapText="1"/>
    </xf>
    <xf numFmtId="0" fontId="12" fillId="0" borderId="59" xfId="0" applyFont="1" applyBorder="1" applyAlignment="1">
      <alignment horizontal="center" vertical="center"/>
    </xf>
    <xf numFmtId="0" fontId="20" fillId="0" borderId="0" xfId="0" applyFont="1" applyAlignment="1">
      <alignment horizontal="left" wrapText="1"/>
    </xf>
    <xf numFmtId="0" fontId="2" fillId="0" borderId="1" xfId="0" applyFont="1" applyBorder="1" applyAlignment="1">
      <alignment horizontal="center" vertical="center" wrapText="1"/>
    </xf>
    <xf numFmtId="171" fontId="2" fillId="0" borderId="1" xfId="0" applyNumberFormat="1" applyFont="1" applyBorder="1" applyAlignment="1">
      <alignment horizontal="center" vertical="center" wrapText="1"/>
    </xf>
    <xf numFmtId="15" fontId="5" fillId="0" borderId="1" xfId="0" applyNumberFormat="1" applyFont="1" applyBorder="1" applyAlignment="1">
      <alignment horizontal="right" vertical="center" wrapText="1"/>
    </xf>
    <xf numFmtId="0" fontId="5" fillId="0" borderId="1" xfId="0" applyFont="1" applyBorder="1" applyAlignment="1">
      <alignment horizontal="right" vertical="center" wrapText="1"/>
    </xf>
    <xf numFmtId="171" fontId="7" fillId="0" borderId="1" xfId="5" applyNumberFormat="1" applyFont="1" applyBorder="1" applyAlignment="1">
      <alignment horizontal="right" vertical="center" wrapText="1"/>
    </xf>
    <xf numFmtId="171" fontId="2" fillId="0" borderId="1" xfId="0" applyNumberFormat="1" applyFont="1" applyBorder="1" applyAlignment="1">
      <alignment horizontal="right" vertical="center" wrapText="1"/>
    </xf>
    <xf numFmtId="181" fontId="0" fillId="0" borderId="1" xfId="0" applyNumberFormat="1" applyBorder="1" applyAlignment="1">
      <alignment horizontal="right" vertical="center" wrapText="1"/>
    </xf>
    <xf numFmtId="181" fontId="2" fillId="0" borderId="1" xfId="0" applyNumberFormat="1" applyFont="1" applyBorder="1" applyAlignment="1">
      <alignment horizontal="right" vertical="center" wrapText="1"/>
    </xf>
    <xf numFmtId="38" fontId="8" fillId="3" borderId="1" xfId="2" applyNumberFormat="1" applyFont="1" applyFill="1" applyBorder="1" applyAlignment="1">
      <alignment horizontal="center" vertical="center" wrapText="1"/>
    </xf>
    <xf numFmtId="38" fontId="8" fillId="3" borderId="1" xfId="2" applyNumberFormat="1" applyFont="1" applyFill="1" applyBorder="1" applyAlignment="1">
      <alignment horizontal="center" vertical="center"/>
    </xf>
    <xf numFmtId="0" fontId="7" fillId="0" borderId="5"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10" xfId="2" applyFont="1" applyBorder="1" applyAlignment="1">
      <alignment horizontal="center" vertical="center" wrapText="1"/>
    </xf>
    <xf numFmtId="171" fontId="5" fillId="0" borderId="14" xfId="0" applyNumberFormat="1" applyFont="1" applyBorder="1" applyAlignment="1">
      <alignment horizontal="right" vertical="center" wrapText="1"/>
    </xf>
    <xf numFmtId="171" fontId="5" fillId="0" borderId="15" xfId="0" applyNumberFormat="1" applyFont="1" applyBorder="1" applyAlignment="1">
      <alignment horizontal="right" vertical="center" wrapText="1"/>
    </xf>
    <xf numFmtId="178" fontId="4" fillId="0" borderId="6" xfId="0" applyNumberFormat="1" applyFont="1" applyBorder="1" applyAlignment="1">
      <alignment wrapText="1"/>
    </xf>
    <xf numFmtId="0" fontId="0" fillId="0" borderId="6" xfId="0" applyBorder="1" applyAlignment="1">
      <alignment wrapText="1"/>
    </xf>
    <xf numFmtId="0" fontId="8" fillId="3" borderId="1" xfId="2" applyFont="1" applyFill="1" applyBorder="1" applyAlignment="1">
      <alignment horizontal="center" vertical="center"/>
    </xf>
    <xf numFmtId="0" fontId="8" fillId="14" borderId="1" xfId="2" applyFont="1" applyFill="1" applyBorder="1" applyAlignment="1">
      <alignment horizontal="center" vertical="center"/>
    </xf>
    <xf numFmtId="0" fontId="7" fillId="0" borderId="1" xfId="2" applyFont="1" applyBorder="1" applyAlignment="1">
      <alignment horizontal="center" wrapText="1"/>
    </xf>
    <xf numFmtId="0" fontId="5" fillId="0" borderId="1" xfId="0" applyFont="1" applyBorder="1" applyAlignment="1">
      <alignment horizontal="center" wrapText="1"/>
    </xf>
    <xf numFmtId="178" fontId="2" fillId="0" borderId="1" xfId="0" applyNumberFormat="1" applyFont="1" applyBorder="1" applyAlignment="1">
      <alignment wrapText="1"/>
    </xf>
    <xf numFmtId="0" fontId="20" fillId="0" borderId="1" xfId="0" applyFont="1" applyBorder="1" applyAlignment="1">
      <alignment wrapText="1"/>
    </xf>
    <xf numFmtId="15" fontId="7" fillId="0" borderId="1" xfId="2" applyNumberFormat="1" applyFont="1" applyBorder="1" applyAlignment="1">
      <alignment wrapText="1"/>
    </xf>
    <xf numFmtId="178" fontId="7" fillId="0" borderId="2" xfId="5" applyNumberFormat="1" applyFont="1" applyBorder="1" applyAlignment="1">
      <alignment wrapText="1"/>
    </xf>
    <xf numFmtId="178" fontId="7" fillId="0" borderId="4" xfId="5" applyNumberFormat="1" applyFont="1" applyBorder="1" applyAlignment="1">
      <alignment wrapText="1"/>
    </xf>
    <xf numFmtId="178" fontId="2" fillId="0" borderId="2" xfId="0" applyNumberFormat="1" applyFont="1" applyBorder="1" applyAlignment="1">
      <alignment vertical="center" wrapText="1"/>
    </xf>
    <xf numFmtId="178" fontId="2" fillId="0" borderId="3" xfId="0" applyNumberFormat="1" applyFont="1" applyBorder="1" applyAlignment="1">
      <alignment vertical="center" wrapText="1"/>
    </xf>
    <xf numFmtId="0" fontId="20" fillId="0" borderId="2" xfId="0" applyFont="1" applyBorder="1" applyAlignment="1">
      <alignment vertical="center" wrapText="1"/>
    </xf>
    <xf numFmtId="0" fontId="20" fillId="0" borderId="4" xfId="0" applyFont="1" applyBorder="1" applyAlignment="1">
      <alignment vertical="center" wrapText="1"/>
    </xf>
    <xf numFmtId="15" fontId="7" fillId="0" borderId="1" xfId="2" applyNumberFormat="1" applyFont="1" applyBorder="1" applyAlignment="1">
      <alignment vertical="center" wrapText="1"/>
    </xf>
    <xf numFmtId="0" fontId="7" fillId="0" borderId="1" xfId="2" applyFont="1" applyBorder="1" applyAlignment="1">
      <alignment horizontal="justify" vertical="justify" wrapText="1"/>
    </xf>
    <xf numFmtId="178" fontId="7" fillId="0" borderId="1" xfId="5" applyNumberFormat="1" applyFont="1" applyBorder="1" applyAlignment="1">
      <alignment vertical="center" wrapText="1"/>
    </xf>
    <xf numFmtId="178" fontId="7" fillId="0" borderId="2" xfId="5" applyNumberFormat="1" applyFont="1" applyBorder="1" applyAlignment="1">
      <alignment vertical="center" wrapText="1"/>
    </xf>
    <xf numFmtId="15" fontId="7" fillId="0" borderId="2" xfId="2" applyNumberFormat="1" applyFont="1" applyBorder="1" applyAlignment="1">
      <alignment vertical="center" wrapText="1"/>
    </xf>
    <xf numFmtId="15" fontId="7" fillId="0" borderId="4" xfId="2" applyNumberFormat="1" applyFont="1" applyBorder="1" applyAlignment="1">
      <alignment vertical="center" wrapText="1"/>
    </xf>
    <xf numFmtId="0" fontId="7" fillId="0" borderId="2" xfId="2" applyFont="1" applyBorder="1" applyAlignment="1">
      <alignment horizontal="center" wrapText="1"/>
    </xf>
    <xf numFmtId="0" fontId="7" fillId="0" borderId="4" xfId="2" applyFont="1" applyBorder="1" applyAlignment="1">
      <alignment horizontal="center" wrapText="1"/>
    </xf>
    <xf numFmtId="178" fontId="7" fillId="0" borderId="1" xfId="5" applyNumberFormat="1" applyFont="1" applyBorder="1" applyAlignment="1">
      <alignment wrapText="1"/>
    </xf>
    <xf numFmtId="0" fontId="20" fillId="0" borderId="2" xfId="0" applyFont="1" applyBorder="1" applyAlignment="1">
      <alignment wrapText="1"/>
    </xf>
    <xf numFmtId="0" fontId="20" fillId="0" borderId="4" xfId="0" applyFont="1" applyBorder="1" applyAlignment="1">
      <alignment wrapText="1"/>
    </xf>
    <xf numFmtId="0" fontId="0" fillId="0" borderId="1" xfId="0" applyBorder="1" applyAlignment="1">
      <alignment horizontal="center" vertical="center" wrapText="1"/>
    </xf>
    <xf numFmtId="171" fontId="7" fillId="0" borderId="1" xfId="5" applyNumberFormat="1" applyFont="1" applyBorder="1" applyAlignment="1">
      <alignment horizontal="center" vertical="center" wrapText="1"/>
    </xf>
    <xf numFmtId="171" fontId="2" fillId="0" borderId="1" xfId="0" applyNumberFormat="1" applyFont="1" applyBorder="1" applyAlignment="1">
      <alignment horizontal="right" wrapText="1"/>
    </xf>
    <xf numFmtId="0" fontId="5" fillId="0" borderId="1" xfId="0" applyFont="1" applyBorder="1" applyAlignment="1">
      <alignment horizontal="right" wrapText="1"/>
    </xf>
    <xf numFmtId="15" fontId="0" fillId="0" borderId="1" xfId="0" applyNumberFormat="1" applyBorder="1" applyAlignment="1">
      <alignment horizontal="right" wrapText="1"/>
    </xf>
    <xf numFmtId="0" fontId="2" fillId="0" borderId="1" xfId="0" applyFont="1" applyBorder="1" applyAlignment="1">
      <alignment horizontal="right" wrapText="1"/>
    </xf>
    <xf numFmtId="171" fontId="7" fillId="0" borderId="2" xfId="5" applyNumberFormat="1" applyFont="1" applyBorder="1" applyAlignment="1">
      <alignment horizontal="right" wrapText="1"/>
    </xf>
    <xf numFmtId="171" fontId="7" fillId="0" borderId="4" xfId="5" applyNumberFormat="1" applyFont="1" applyBorder="1" applyAlignment="1">
      <alignment horizontal="right" wrapText="1"/>
    </xf>
    <xf numFmtId="171" fontId="46" fillId="0" borderId="2" xfId="14" applyNumberFormat="1" applyBorder="1" applyAlignment="1">
      <alignment horizontal="right" wrapText="1"/>
    </xf>
    <xf numFmtId="171" fontId="46" fillId="0" borderId="4" xfId="14" applyNumberFormat="1" applyBorder="1" applyAlignment="1">
      <alignment horizontal="right" wrapText="1"/>
    </xf>
    <xf numFmtId="14" fontId="0" fillId="0" borderId="1" xfId="0" applyNumberFormat="1" applyBorder="1" applyAlignment="1">
      <alignment horizontal="right" wrapText="1"/>
    </xf>
    <xf numFmtId="0" fontId="0" fillId="0" borderId="1" xfId="0" applyBorder="1" applyAlignment="1">
      <alignment horizontal="right" wrapText="1"/>
    </xf>
    <xf numFmtId="0" fontId="2" fillId="0" borderId="2" xfId="0" applyFont="1" applyBorder="1" applyAlignment="1">
      <alignment horizontal="center" vertical="center" wrapText="1"/>
    </xf>
    <xf numFmtId="0" fontId="2" fillId="0" borderId="4" xfId="0" applyFont="1" applyBorder="1" applyAlignment="1">
      <alignment horizontal="center" vertical="center" wrapText="1"/>
    </xf>
    <xf numFmtId="171" fontId="7" fillId="0" borderId="0" xfId="5" applyNumberFormat="1" applyFont="1" applyAlignment="1">
      <alignment horizontal="center" vertical="center" wrapText="1"/>
    </xf>
    <xf numFmtId="0" fontId="7" fillId="0" borderId="0" xfId="2" applyFont="1" applyAlignment="1">
      <alignment horizontal="center" vertical="center" wrapText="1"/>
    </xf>
    <xf numFmtId="0" fontId="8" fillId="3" borderId="16" xfId="0" applyFont="1" applyFill="1" applyBorder="1" applyAlignment="1">
      <alignment horizontal="center" vertical="center" wrapText="1"/>
    </xf>
    <xf numFmtId="0" fontId="8" fillId="3" borderId="0" xfId="0" applyFont="1" applyFill="1" applyAlignment="1">
      <alignment horizontal="center" vertical="center" wrapText="1"/>
    </xf>
    <xf numFmtId="0" fontId="8" fillId="3" borderId="17" xfId="0" applyFont="1" applyFill="1" applyBorder="1" applyAlignment="1">
      <alignment horizontal="center" vertical="center" wrapText="1"/>
    </xf>
    <xf numFmtId="171" fontId="0" fillId="0" borderId="1" xfId="0" applyNumberFormat="1" applyBorder="1" applyAlignment="1">
      <alignment horizontal="right" wrapText="1"/>
    </xf>
    <xf numFmtId="171" fontId="7" fillId="0" borderId="1" xfId="5" applyNumberFormat="1" applyFont="1" applyBorder="1" applyAlignment="1">
      <alignment horizontal="right" wrapText="1"/>
    </xf>
    <xf numFmtId="171" fontId="5" fillId="0" borderId="1" xfId="0" applyNumberFormat="1" applyFont="1" applyBorder="1" applyAlignment="1">
      <alignment horizontal="right" wrapText="1"/>
    </xf>
    <xf numFmtId="177" fontId="5" fillId="0" borderId="1" xfId="0" applyNumberFormat="1" applyFont="1" applyBorder="1" applyAlignment="1">
      <alignment horizontal="right" wrapText="1"/>
    </xf>
    <xf numFmtId="0" fontId="20" fillId="0" borderId="1" xfId="0" applyFont="1" applyBorder="1" applyAlignment="1">
      <alignment horizontal="center" vertical="center" wrapText="1"/>
    </xf>
    <xf numFmtId="171" fontId="5" fillId="0" borderId="1" xfId="0" applyNumberFormat="1" applyFont="1" applyBorder="1" applyAlignment="1">
      <alignment horizontal="center" vertical="center" wrapText="1"/>
    </xf>
    <xf numFmtId="171" fontId="5" fillId="0" borderId="1" xfId="0" applyNumberFormat="1" applyFont="1" applyBorder="1" applyAlignment="1">
      <alignment horizontal="center"/>
    </xf>
    <xf numFmtId="171" fontId="2" fillId="0" borderId="2" xfId="0" applyNumberFormat="1" applyFont="1" applyBorder="1" applyAlignment="1">
      <alignment horizontal="right" wrapText="1"/>
    </xf>
    <xf numFmtId="0" fontId="2" fillId="0" borderId="3" xfId="0" applyFont="1" applyBorder="1" applyAlignment="1">
      <alignment horizontal="right" wrapText="1"/>
    </xf>
    <xf numFmtId="0" fontId="2" fillId="0" borderId="4" xfId="0" applyFont="1" applyBorder="1" applyAlignment="1">
      <alignment horizontal="right" wrapText="1"/>
    </xf>
    <xf numFmtId="14" fontId="2" fillId="0" borderId="1" xfId="0" applyNumberFormat="1" applyFont="1" applyBorder="1" applyAlignment="1">
      <alignment horizontal="right" vertical="center" wrapText="1"/>
    </xf>
    <xf numFmtId="0" fontId="2" fillId="0" borderId="1" xfId="0" applyFont="1" applyBorder="1" applyAlignment="1">
      <alignment horizontal="right" vertical="center" wrapText="1"/>
    </xf>
    <xf numFmtId="171" fontId="5" fillId="0" borderId="1" xfId="0" applyNumberFormat="1" applyFont="1" applyBorder="1" applyAlignment="1">
      <alignment horizontal="right"/>
    </xf>
    <xf numFmtId="14" fontId="2" fillId="0" borderId="1" xfId="0" applyNumberFormat="1" applyFont="1" applyBorder="1" applyAlignment="1">
      <alignment horizontal="right" wrapText="1"/>
    </xf>
    <xf numFmtId="0" fontId="20" fillId="0" borderId="1" xfId="0" applyFont="1" applyBorder="1" applyAlignment="1">
      <alignment horizontal="right" wrapText="1"/>
    </xf>
    <xf numFmtId="164" fontId="7" fillId="0" borderId="2" xfId="11" applyFont="1" applyBorder="1" applyAlignment="1">
      <alignment horizontal="right" wrapText="1"/>
    </xf>
    <xf numFmtId="164" fontId="7" fillId="0" borderId="3" xfId="11" applyFont="1" applyBorder="1" applyAlignment="1">
      <alignment horizontal="right" wrapText="1"/>
    </xf>
    <xf numFmtId="0" fontId="20" fillId="0" borderId="2" xfId="0" applyFont="1" applyBorder="1" applyAlignment="1">
      <alignment horizontal="right" wrapText="1"/>
    </xf>
    <xf numFmtId="0" fontId="20" fillId="0" borderId="4" xfId="0" applyFont="1" applyBorder="1" applyAlignment="1">
      <alignment horizontal="right" wrapText="1"/>
    </xf>
    <xf numFmtId="0" fontId="0" fillId="0" borderId="2" xfId="0" applyBorder="1" applyAlignment="1">
      <alignment horizontal="right" wrapText="1"/>
    </xf>
    <xf numFmtId="0" fontId="0" fillId="0" borderId="4" xfId="0" applyBorder="1" applyAlignment="1">
      <alignment horizontal="right" wrapText="1"/>
    </xf>
    <xf numFmtId="164" fontId="7" fillId="0" borderId="4" xfId="11" applyFont="1" applyBorder="1" applyAlignment="1">
      <alignment horizontal="right" wrapText="1"/>
    </xf>
    <xf numFmtId="171" fontId="7" fillId="0" borderId="3" xfId="5" applyNumberFormat="1" applyFont="1" applyBorder="1" applyAlignment="1">
      <alignment horizontal="right" wrapText="1"/>
    </xf>
    <xf numFmtId="15" fontId="11" fillId="0" borderId="8" xfId="2" applyNumberFormat="1" applyBorder="1" applyAlignment="1">
      <alignment horizontal="center"/>
    </xf>
    <xf numFmtId="15" fontId="11" fillId="0" borderId="10" xfId="2" applyNumberFormat="1" applyBorder="1" applyAlignment="1">
      <alignment horizontal="center"/>
    </xf>
    <xf numFmtId="15" fontId="7" fillId="0" borderId="2" xfId="2" applyNumberFormat="1" applyFont="1" applyBorder="1" applyAlignment="1">
      <alignment horizontal="right" wrapText="1"/>
    </xf>
    <xf numFmtId="15" fontId="7" fillId="0" borderId="4" xfId="2" applyNumberFormat="1" applyFont="1" applyBorder="1" applyAlignment="1">
      <alignment horizontal="right" wrapText="1"/>
    </xf>
    <xf numFmtId="15" fontId="11" fillId="0" borderId="8" xfId="2" applyNumberFormat="1" applyBorder="1" applyAlignment="1">
      <alignment horizontal="right"/>
    </xf>
    <xf numFmtId="15" fontId="11" fillId="0" borderId="10" xfId="2" applyNumberFormat="1" applyBorder="1" applyAlignment="1">
      <alignment horizontal="right"/>
    </xf>
    <xf numFmtId="15" fontId="11" fillId="0" borderId="1" xfId="2" applyNumberFormat="1" applyBorder="1" applyAlignment="1">
      <alignment horizontal="right"/>
    </xf>
    <xf numFmtId="15" fontId="11" fillId="0" borderId="2" xfId="2" applyNumberFormat="1" applyBorder="1" applyAlignment="1">
      <alignment horizontal="right"/>
    </xf>
    <xf numFmtId="15" fontId="11" fillId="0" borderId="4" xfId="2" applyNumberFormat="1" applyBorder="1" applyAlignment="1">
      <alignment horizontal="right"/>
    </xf>
    <xf numFmtId="171" fontId="8" fillId="0" borderId="2" xfId="5" applyNumberFormat="1" applyFont="1" applyBorder="1" applyAlignment="1">
      <alignment horizontal="center" vertical="center" wrapText="1"/>
    </xf>
    <xf numFmtId="171" fontId="8" fillId="0" borderId="4" xfId="5" applyNumberFormat="1" applyFont="1" applyBorder="1" applyAlignment="1">
      <alignment horizontal="center" vertical="center" wrapText="1"/>
    </xf>
    <xf numFmtId="174" fontId="18" fillId="0" borderId="2" xfId="11" applyNumberFormat="1" applyFont="1" applyBorder="1" applyAlignment="1">
      <alignment horizontal="right" vertical="center" wrapText="1"/>
    </xf>
    <xf numFmtId="174" fontId="18" fillId="0" borderId="3" xfId="11" applyNumberFormat="1" applyFont="1" applyBorder="1" applyAlignment="1">
      <alignment horizontal="right" vertical="center" wrapText="1"/>
    </xf>
    <xf numFmtId="164" fontId="7" fillId="0" borderId="1" xfId="11" applyFont="1" applyBorder="1" applyAlignment="1">
      <alignment vertical="center" wrapText="1"/>
    </xf>
    <xf numFmtId="38" fontId="7" fillId="0" borderId="2" xfId="2" applyNumberFormat="1" applyFont="1" applyBorder="1" applyAlignment="1">
      <alignment horizontal="center" vertical="center" wrapText="1"/>
    </xf>
    <xf numFmtId="38" fontId="7" fillId="0" borderId="4" xfId="2" applyNumberFormat="1" applyFont="1" applyBorder="1" applyAlignment="1">
      <alignment horizontal="center" vertical="center" wrapText="1"/>
    </xf>
    <xf numFmtId="15" fontId="7" fillId="0" borderId="1" xfId="2" applyNumberFormat="1" applyFont="1" applyBorder="1" applyAlignment="1">
      <alignment horizontal="center" vertical="center" wrapText="1"/>
    </xf>
    <xf numFmtId="15" fontId="5" fillId="0" borderId="1" xfId="0" applyNumberFormat="1" applyFont="1" applyBorder="1" applyAlignment="1">
      <alignment horizontal="center" vertical="center" wrapText="1"/>
    </xf>
    <xf numFmtId="171" fontId="7" fillId="0" borderId="2" xfId="5" applyNumberFormat="1" applyFont="1" applyBorder="1" applyAlignment="1">
      <alignment horizontal="right" vertical="center" wrapText="1"/>
    </xf>
    <xf numFmtId="171" fontId="7" fillId="0" borderId="4" xfId="5" applyNumberFormat="1" applyFont="1" applyBorder="1" applyAlignment="1">
      <alignment horizontal="right" vertical="center" wrapText="1"/>
    </xf>
    <xf numFmtId="164" fontId="7" fillId="0" borderId="2" xfId="11" applyFont="1" applyBorder="1" applyAlignment="1">
      <alignment horizontal="center" vertical="center" wrapText="1"/>
    </xf>
    <xf numFmtId="164" fontId="7" fillId="0" borderId="3" xfId="11" applyFont="1" applyBorder="1" applyAlignment="1">
      <alignment horizontal="center" vertical="center" wrapText="1"/>
    </xf>
    <xf numFmtId="164" fontId="7" fillId="0" borderId="4" xfId="11" applyFont="1" applyBorder="1" applyAlignment="1">
      <alignment horizontal="center" vertical="center" wrapText="1"/>
    </xf>
    <xf numFmtId="174" fontId="8" fillId="0" borderId="2" xfId="11" applyNumberFormat="1" applyFont="1" applyBorder="1" applyAlignment="1">
      <alignment horizontal="right" vertical="center" wrapText="1"/>
    </xf>
    <xf numFmtId="174" fontId="8" fillId="0" borderId="4" xfId="11" applyNumberFormat="1" applyFont="1" applyBorder="1" applyAlignment="1">
      <alignment horizontal="right" vertical="center" wrapText="1"/>
    </xf>
    <xf numFmtId="171" fontId="7" fillId="0" borderId="1" xfId="2" applyNumberFormat="1" applyFont="1" applyBorder="1" applyAlignment="1">
      <alignment horizontal="center" vertical="center" wrapText="1"/>
    </xf>
    <xf numFmtId="15" fontId="5" fillId="0" borderId="2" xfId="0" applyNumberFormat="1" applyFont="1" applyBorder="1" applyAlignment="1">
      <alignment horizontal="center" vertical="center" wrapText="1"/>
    </xf>
    <xf numFmtId="15" fontId="5" fillId="0" borderId="4" xfId="0" applyNumberFormat="1" applyFont="1" applyBorder="1" applyAlignment="1">
      <alignment horizontal="center" vertical="center" wrapText="1"/>
    </xf>
    <xf numFmtId="164" fontId="8" fillId="0" borderId="1" xfId="11" applyFont="1" applyBorder="1" applyAlignment="1">
      <alignment horizontal="center" vertical="center" wrapText="1"/>
    </xf>
    <xf numFmtId="165" fontId="7" fillId="0" borderId="1" xfId="2" applyNumberFormat="1" applyFont="1" applyBorder="1" applyAlignment="1">
      <alignment horizontal="center" vertical="center" wrapText="1"/>
    </xf>
    <xf numFmtId="164" fontId="7" fillId="0" borderId="1" xfId="11" applyFont="1" applyBorder="1" applyAlignment="1">
      <alignment horizontal="center" vertical="center" wrapText="1"/>
    </xf>
    <xf numFmtId="164" fontId="7" fillId="0" borderId="1" xfId="11" applyFont="1" applyBorder="1" applyAlignment="1">
      <alignment horizontal="center" vertical="center"/>
    </xf>
    <xf numFmtId="15" fontId="7" fillId="0" borderId="1" xfId="2" applyNumberFormat="1" applyFont="1" applyBorder="1" applyAlignment="1">
      <alignment horizontal="center" vertical="center"/>
    </xf>
    <xf numFmtId="0" fontId="7" fillId="15" borderId="1" xfId="2" applyFont="1" applyFill="1" applyBorder="1" applyAlignment="1">
      <alignment horizontal="center" vertical="center" wrapText="1"/>
    </xf>
    <xf numFmtId="0" fontId="7" fillId="15" borderId="2" xfId="2" applyFont="1" applyFill="1" applyBorder="1" applyAlignment="1">
      <alignment horizontal="center" vertical="center" wrapText="1"/>
    </xf>
    <xf numFmtId="0" fontId="7" fillId="15" borderId="4" xfId="2" applyFont="1" applyFill="1" applyBorder="1" applyAlignment="1">
      <alignment horizontal="center" vertical="center" wrapText="1"/>
    </xf>
    <xf numFmtId="38" fontId="7" fillId="15" borderId="2" xfId="2" applyNumberFormat="1" applyFont="1" applyFill="1" applyBorder="1" applyAlignment="1">
      <alignment horizontal="center" vertical="center" wrapText="1"/>
    </xf>
    <xf numFmtId="38" fontId="7" fillId="15" borderId="4" xfId="2" applyNumberFormat="1" applyFont="1" applyFill="1" applyBorder="1" applyAlignment="1">
      <alignment horizontal="center" vertical="center" wrapText="1"/>
    </xf>
    <xf numFmtId="171" fontId="7" fillId="15" borderId="1" xfId="5" applyNumberFormat="1" applyFont="1" applyFill="1" applyBorder="1" applyAlignment="1">
      <alignment horizontal="center" vertical="center" wrapText="1"/>
    </xf>
    <xf numFmtId="15" fontId="7" fillId="15" borderId="1" xfId="2" applyNumberFormat="1" applyFont="1" applyFill="1" applyBorder="1" applyAlignment="1">
      <alignment horizontal="center" vertical="center" wrapText="1"/>
    </xf>
    <xf numFmtId="15" fontId="5" fillId="15" borderId="1" xfId="0" applyNumberFormat="1" applyFont="1" applyFill="1" applyBorder="1" applyAlignment="1">
      <alignment horizontal="center" vertical="center" wrapText="1"/>
    </xf>
    <xf numFmtId="164" fontId="0" fillId="15" borderId="5" xfId="11" applyFont="1" applyFill="1" applyBorder="1" applyAlignment="1">
      <alignment horizontal="center"/>
    </xf>
    <xf numFmtId="164" fontId="0" fillId="15" borderId="7" xfId="11" applyFont="1" applyFill="1" applyBorder="1" applyAlignment="1">
      <alignment horizontal="center"/>
    </xf>
    <xf numFmtId="164" fontId="0" fillId="0" borderId="5" xfId="11" applyFont="1" applyBorder="1" applyAlignment="1">
      <alignment horizontal="center"/>
    </xf>
    <xf numFmtId="164" fontId="0" fillId="0" borderId="7" xfId="11" applyFont="1" applyBorder="1" applyAlignment="1">
      <alignment horizontal="center"/>
    </xf>
    <xf numFmtId="49" fontId="8" fillId="14" borderId="2" xfId="2" applyNumberFormat="1" applyFont="1" applyFill="1" applyBorder="1" applyAlignment="1">
      <alignment horizontal="justify" vertical="justify" wrapText="1"/>
    </xf>
    <xf numFmtId="49" fontId="8" fillId="14" borderId="3" xfId="2" applyNumberFormat="1" applyFont="1" applyFill="1" applyBorder="1" applyAlignment="1">
      <alignment horizontal="justify" vertical="justify" wrapText="1"/>
    </xf>
    <xf numFmtId="49" fontId="8" fillId="14" borderId="4" xfId="2" applyNumberFormat="1" applyFont="1" applyFill="1" applyBorder="1" applyAlignment="1">
      <alignment horizontal="justify" vertical="justify" wrapText="1"/>
    </xf>
    <xf numFmtId="0" fontId="8" fillId="14" borderId="2" xfId="2" applyFont="1" applyFill="1" applyBorder="1" applyAlignment="1">
      <alignment horizontal="justify" vertical="justify" wrapText="1"/>
    </xf>
    <xf numFmtId="0" fontId="8" fillId="14" borderId="3" xfId="2" applyFont="1" applyFill="1" applyBorder="1" applyAlignment="1">
      <alignment horizontal="justify" vertical="justify" wrapText="1"/>
    </xf>
    <xf numFmtId="0" fontId="8" fillId="14" borderId="4" xfId="2" applyFont="1" applyFill="1" applyBorder="1" applyAlignment="1">
      <alignment horizontal="justify" vertical="justify" wrapText="1"/>
    </xf>
    <xf numFmtId="0" fontId="8" fillId="2" borderId="2" xfId="2" applyFont="1" applyFill="1" applyBorder="1" applyAlignment="1">
      <alignment horizontal="left" vertical="center"/>
    </xf>
    <xf numFmtId="0" fontId="8" fillId="2" borderId="3" xfId="2" applyFont="1" applyFill="1" applyBorder="1" applyAlignment="1">
      <alignment horizontal="left" vertical="center"/>
    </xf>
    <xf numFmtId="0" fontId="8" fillId="2" borderId="4" xfId="2" applyFont="1" applyFill="1" applyBorder="1" applyAlignment="1">
      <alignment horizontal="left" vertical="center"/>
    </xf>
    <xf numFmtId="0" fontId="8" fillId="2" borderId="2" xfId="2" applyFont="1" applyFill="1" applyBorder="1" applyAlignment="1">
      <alignment horizontal="center" vertical="center"/>
    </xf>
    <xf numFmtId="0" fontId="8" fillId="2" borderId="3" xfId="2" applyFont="1" applyFill="1" applyBorder="1" applyAlignment="1">
      <alignment horizontal="center" vertical="center"/>
    </xf>
    <xf numFmtId="0" fontId="8" fillId="2" borderId="4" xfId="2" applyFont="1" applyFill="1" applyBorder="1" applyAlignment="1">
      <alignment horizontal="center" vertical="center"/>
    </xf>
    <xf numFmtId="38" fontId="8" fillId="3" borderId="14" xfId="2" applyNumberFormat="1" applyFont="1" applyFill="1" applyBorder="1" applyAlignment="1">
      <alignment horizontal="center" vertical="center"/>
    </xf>
    <xf numFmtId="38" fontId="8" fillId="3" borderId="15" xfId="2" applyNumberFormat="1" applyFont="1" applyFill="1" applyBorder="1" applyAlignment="1">
      <alignment horizontal="center" vertical="center"/>
    </xf>
    <xf numFmtId="0" fontId="8" fillId="14" borderId="2" xfId="2" applyFont="1" applyFill="1" applyBorder="1" applyAlignment="1">
      <alignment horizontal="center" vertical="center"/>
    </xf>
    <xf numFmtId="0" fontId="8" fillId="14" borderId="4" xfId="2" applyFont="1" applyFill="1" applyBorder="1" applyAlignment="1">
      <alignment horizontal="center" vertical="center"/>
    </xf>
    <xf numFmtId="0" fontId="8" fillId="14" borderId="3" xfId="2" applyFont="1" applyFill="1" applyBorder="1" applyAlignment="1">
      <alignment horizontal="center" vertical="center"/>
    </xf>
    <xf numFmtId="0" fontId="8" fillId="14" borderId="5" xfId="2" applyFont="1" applyFill="1" applyBorder="1" applyAlignment="1">
      <alignment horizontal="center" vertical="center"/>
    </xf>
    <xf numFmtId="0" fontId="8" fillId="14" borderId="6" xfId="2" applyFont="1" applyFill="1" applyBorder="1" applyAlignment="1">
      <alignment horizontal="center" vertical="center"/>
    </xf>
    <xf numFmtId="0" fontId="8" fillId="14" borderId="7" xfId="2" applyFont="1" applyFill="1" applyBorder="1" applyAlignment="1">
      <alignment horizontal="center" vertical="center"/>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38" fontId="8" fillId="3" borderId="2" xfId="2" applyNumberFormat="1" applyFont="1" applyFill="1" applyBorder="1" applyAlignment="1">
      <alignment horizontal="center" vertical="center" wrapText="1"/>
    </xf>
    <xf numFmtId="38" fontId="8" fillId="3" borderId="4" xfId="2" applyNumberFormat="1" applyFont="1" applyFill="1" applyBorder="1" applyAlignment="1">
      <alignment horizontal="center" vertical="center" wrapText="1"/>
    </xf>
    <xf numFmtId="0" fontId="2" fillId="0" borderId="20" xfId="12" applyBorder="1" applyAlignment="1">
      <alignment horizontal="center"/>
    </xf>
    <xf numFmtId="0" fontId="2" fillId="0" borderId="18" xfId="12" applyBorder="1" applyAlignment="1">
      <alignment horizontal="center"/>
    </xf>
    <xf numFmtId="0" fontId="2" fillId="0" borderId="19" xfId="12" applyBorder="1" applyAlignment="1">
      <alignment horizontal="center"/>
    </xf>
    <xf numFmtId="0" fontId="2" fillId="0" borderId="25" xfId="12" applyBorder="1" applyAlignment="1">
      <alignment horizontal="center"/>
    </xf>
    <xf numFmtId="0" fontId="2" fillId="0" borderId="0" xfId="12" applyAlignment="1">
      <alignment horizontal="center"/>
    </xf>
    <xf numFmtId="0" fontId="2" fillId="0" borderId="24" xfId="12" applyBorder="1" applyAlignment="1">
      <alignment horizontal="center"/>
    </xf>
    <xf numFmtId="0" fontId="32" fillId="0" borderId="18" xfId="12" applyFont="1" applyBorder="1" applyAlignment="1">
      <alignment horizontal="center" vertical="center"/>
    </xf>
    <xf numFmtId="0" fontId="32" fillId="0" borderId="0" xfId="12" applyFont="1" applyAlignment="1">
      <alignment horizontal="center" vertical="center"/>
    </xf>
    <xf numFmtId="0" fontId="26" fillId="0" borderId="20" xfId="12" applyFont="1" applyBorder="1" applyAlignment="1">
      <alignment horizontal="center"/>
    </xf>
    <xf numFmtId="0" fontId="26" fillId="0" borderId="19" xfId="12" applyFont="1" applyBorder="1" applyAlignment="1">
      <alignment horizontal="center"/>
    </xf>
    <xf numFmtId="0" fontId="26" fillId="0" borderId="25" xfId="12" applyFont="1" applyBorder="1" applyAlignment="1">
      <alignment horizontal="center"/>
    </xf>
    <xf numFmtId="0" fontId="26" fillId="0" borderId="24" xfId="12" applyFont="1" applyBorder="1" applyAlignment="1">
      <alignment horizontal="center"/>
    </xf>
    <xf numFmtId="14" fontId="3" fillId="0" borderId="0" xfId="12" applyNumberFormat="1" applyFont="1" applyAlignment="1">
      <alignment horizontal="center" vertical="center"/>
    </xf>
    <xf numFmtId="0" fontId="38" fillId="0" borderId="0" xfId="12" applyFont="1" applyAlignment="1">
      <alignment horizontal="center" vertical="center"/>
    </xf>
    <xf numFmtId="0" fontId="27" fillId="0" borderId="0" xfId="12" applyFont="1" applyAlignment="1">
      <alignment horizontal="center" vertical="center"/>
    </xf>
    <xf numFmtId="0" fontId="39" fillId="0" borderId="0" xfId="12" applyFont="1" applyAlignment="1">
      <alignment horizontal="center" vertical="center"/>
    </xf>
    <xf numFmtId="49" fontId="41" fillId="0" borderId="25" xfId="12" applyNumberFormat="1" applyFont="1" applyBorder="1" applyAlignment="1">
      <alignment horizontal="center" vertical="center" shrinkToFit="1"/>
    </xf>
    <xf numFmtId="49" fontId="41" fillId="0" borderId="24" xfId="12" applyNumberFormat="1" applyFont="1" applyBorder="1" applyAlignment="1">
      <alignment horizontal="center" vertical="center" shrinkToFit="1"/>
    </xf>
    <xf numFmtId="0" fontId="28" fillId="0" borderId="1" xfId="12" applyFont="1" applyBorder="1" applyAlignment="1">
      <alignment horizontal="center" vertical="center"/>
    </xf>
    <xf numFmtId="49" fontId="29" fillId="0" borderId="1" xfId="12" applyNumberFormat="1" applyFont="1" applyBorder="1" applyAlignment="1">
      <alignment horizontal="center" vertical="center" shrinkToFit="1"/>
    </xf>
    <xf numFmtId="0" fontId="30" fillId="0" borderId="1" xfId="12" applyFont="1" applyBorder="1" applyAlignment="1">
      <alignment horizontal="center"/>
    </xf>
    <xf numFmtId="0" fontId="42" fillId="0" borderId="25" xfId="12" applyFont="1" applyBorder="1" applyAlignment="1">
      <alignment horizontal="center" vertical="center"/>
    </xf>
    <xf numFmtId="0" fontId="42" fillId="0" borderId="0" xfId="12" applyFont="1" applyAlignment="1">
      <alignment horizontal="center" vertical="center"/>
    </xf>
    <xf numFmtId="0" fontId="42" fillId="0" borderId="24" xfId="12" applyFont="1" applyBorder="1" applyAlignment="1">
      <alignment horizontal="center" vertical="center"/>
    </xf>
    <xf numFmtId="0" fontId="28" fillId="14" borderId="25" xfId="12" applyFont="1" applyFill="1" applyBorder="1" applyAlignment="1">
      <alignment horizontal="center" vertical="center" wrapText="1"/>
    </xf>
    <xf numFmtId="0" fontId="28" fillId="14" borderId="0" xfId="12" applyFont="1" applyFill="1" applyAlignment="1">
      <alignment horizontal="center" vertical="center" wrapText="1"/>
    </xf>
    <xf numFmtId="0" fontId="28" fillId="14" borderId="24" xfId="12" applyFont="1" applyFill="1" applyBorder="1" applyAlignment="1">
      <alignment horizontal="center" vertical="center" wrapText="1"/>
    </xf>
    <xf numFmtId="0" fontId="28" fillId="14" borderId="26" xfId="12" applyFont="1" applyFill="1" applyBorder="1" applyAlignment="1">
      <alignment horizontal="center" vertical="center" wrapText="1"/>
    </xf>
    <xf numFmtId="0" fontId="28" fillId="14" borderId="27" xfId="12" applyFont="1" applyFill="1" applyBorder="1" applyAlignment="1">
      <alignment horizontal="center" vertical="center" wrapText="1"/>
    </xf>
    <xf numFmtId="0" fontId="28" fillId="14" borderId="28" xfId="12" applyFont="1" applyFill="1" applyBorder="1" applyAlignment="1">
      <alignment horizontal="center" vertical="center" wrapText="1"/>
    </xf>
    <xf numFmtId="0" fontId="3" fillId="14" borderId="25" xfId="12" applyFont="1" applyFill="1" applyBorder="1" applyAlignment="1">
      <alignment horizontal="center" vertical="center" wrapText="1"/>
    </xf>
    <xf numFmtId="0" fontId="3" fillId="14" borderId="0" xfId="12" applyFont="1" applyFill="1" applyAlignment="1">
      <alignment horizontal="center" vertical="center" wrapText="1"/>
    </xf>
    <xf numFmtId="0" fontId="3" fillId="14" borderId="24" xfId="12" applyFont="1" applyFill="1" applyBorder="1" applyAlignment="1">
      <alignment horizontal="center" vertical="center" wrapText="1"/>
    </xf>
    <xf numFmtId="0" fontId="3" fillId="14" borderId="26" xfId="12" applyFont="1" applyFill="1" applyBorder="1" applyAlignment="1">
      <alignment horizontal="center" vertical="center" wrapText="1"/>
    </xf>
    <xf numFmtId="0" fontId="3" fillId="14" borderId="27" xfId="12" applyFont="1" applyFill="1" applyBorder="1" applyAlignment="1">
      <alignment horizontal="center" vertical="center" wrapText="1"/>
    </xf>
    <xf numFmtId="0" fontId="3" fillId="14" borderId="28" xfId="12" applyFont="1" applyFill="1" applyBorder="1" applyAlignment="1">
      <alignment horizontal="center" vertical="center" wrapText="1"/>
    </xf>
    <xf numFmtId="0" fontId="42" fillId="0" borderId="20" xfId="12" applyFont="1" applyBorder="1" applyAlignment="1">
      <alignment horizontal="center" vertical="center"/>
    </xf>
    <xf numFmtId="0" fontId="42" fillId="0" borderId="18" xfId="12" applyFont="1" applyBorder="1" applyAlignment="1">
      <alignment horizontal="center" vertical="center"/>
    </xf>
    <xf numFmtId="0" fontId="42" fillId="0" borderId="19" xfId="12" applyFont="1" applyBorder="1" applyAlignment="1">
      <alignment horizontal="center" vertical="center"/>
    </xf>
    <xf numFmtId="0" fontId="10" fillId="6" borderId="5" xfId="13" applyFont="1" applyFill="1" applyBorder="1" applyAlignment="1">
      <alignment horizontal="center" vertical="center" wrapText="1"/>
    </xf>
    <xf numFmtId="0" fontId="10" fillId="6" borderId="6" xfId="13" applyFont="1" applyFill="1" applyBorder="1" applyAlignment="1">
      <alignment horizontal="center" vertical="center" wrapText="1"/>
    </xf>
    <xf numFmtId="0" fontId="10" fillId="6" borderId="7" xfId="13" applyFont="1" applyFill="1" applyBorder="1" applyAlignment="1">
      <alignment horizontal="center" vertical="center" wrapText="1"/>
    </xf>
    <xf numFmtId="0" fontId="10" fillId="6" borderId="8" xfId="13" applyFont="1" applyFill="1" applyBorder="1" applyAlignment="1">
      <alignment horizontal="center" vertical="center" wrapText="1"/>
    </xf>
    <xf numFmtId="0" fontId="10" fillId="6" borderId="9" xfId="13" applyFont="1" applyFill="1" applyBorder="1" applyAlignment="1">
      <alignment horizontal="center" vertical="center" wrapText="1"/>
    </xf>
    <xf numFmtId="0" fontId="10" fillId="6" borderId="10" xfId="13" applyFont="1" applyFill="1" applyBorder="1" applyAlignment="1">
      <alignment horizontal="center" vertical="center" wrapText="1"/>
    </xf>
    <xf numFmtId="0" fontId="10" fillId="14" borderId="5" xfId="13" applyFont="1" applyFill="1" applyBorder="1" applyAlignment="1">
      <alignment horizontal="center" vertical="center" wrapText="1"/>
    </xf>
    <xf numFmtId="0" fontId="10" fillId="14" borderId="6" xfId="13" applyFont="1" applyFill="1" applyBorder="1" applyAlignment="1">
      <alignment horizontal="center" vertical="center" wrapText="1"/>
    </xf>
    <xf numFmtId="0" fontId="10" fillId="14" borderId="7" xfId="13" applyFont="1" applyFill="1" applyBorder="1" applyAlignment="1">
      <alignment horizontal="center" vertical="center" wrapText="1"/>
    </xf>
    <xf numFmtId="0" fontId="10" fillId="14" borderId="8" xfId="13" applyFont="1" applyFill="1" applyBorder="1" applyAlignment="1">
      <alignment horizontal="center" vertical="center" wrapText="1"/>
    </xf>
    <xf numFmtId="0" fontId="10" fillId="14" borderId="9" xfId="13" applyFont="1" applyFill="1" applyBorder="1" applyAlignment="1">
      <alignment horizontal="center" vertical="center" wrapText="1"/>
    </xf>
    <xf numFmtId="0" fontId="10" fillId="14" borderId="10" xfId="13" applyFont="1" applyFill="1" applyBorder="1" applyAlignment="1">
      <alignment horizontal="center" vertical="center" wrapText="1"/>
    </xf>
    <xf numFmtId="0" fontId="2" fillId="0" borderId="0" xfId="12" applyBorder="1" applyAlignment="1">
      <alignment horizontal="center"/>
    </xf>
    <xf numFmtId="0" fontId="32" fillId="0" borderId="0" xfId="12" applyFont="1" applyBorder="1" applyAlignment="1">
      <alignment horizontal="center" vertical="center"/>
    </xf>
    <xf numFmtId="14" fontId="3" fillId="0" borderId="0" xfId="12" applyNumberFormat="1" applyFont="1" applyBorder="1" applyAlignment="1">
      <alignment horizontal="center" vertical="center"/>
    </xf>
    <xf numFmtId="0" fontId="38" fillId="0" borderId="0" xfId="12" applyFont="1" applyBorder="1" applyAlignment="1">
      <alignment horizontal="center" vertical="center"/>
    </xf>
    <xf numFmtId="0" fontId="27" fillId="0" borderId="0" xfId="12" applyFont="1" applyBorder="1" applyAlignment="1">
      <alignment horizontal="center" vertical="center"/>
    </xf>
    <xf numFmtId="0" fontId="39" fillId="0" borderId="0" xfId="12" applyFont="1" applyBorder="1" applyAlignment="1">
      <alignment horizontal="center" vertical="center"/>
    </xf>
    <xf numFmtId="0" fontId="42" fillId="0" borderId="0" xfId="12" applyFont="1" applyBorder="1" applyAlignment="1">
      <alignment horizontal="center" vertical="center"/>
    </xf>
    <xf numFmtId="0" fontId="28" fillId="0" borderId="72" xfId="12" applyFont="1" applyBorder="1" applyAlignment="1">
      <alignment horizontal="center" vertical="center"/>
    </xf>
    <xf numFmtId="49" fontId="29" fillId="0" borderId="30" xfId="12" applyNumberFormat="1" applyFont="1" applyBorder="1" applyAlignment="1">
      <alignment horizontal="center" vertical="center" shrinkToFit="1"/>
    </xf>
    <xf numFmtId="0" fontId="30" fillId="0" borderId="72" xfId="12" applyFont="1" applyBorder="1" applyAlignment="1">
      <alignment horizontal="center"/>
    </xf>
    <xf numFmtId="0" fontId="28" fillId="0" borderId="69" xfId="12" applyFont="1" applyBorder="1" applyAlignment="1">
      <alignment horizontal="center" vertical="center"/>
    </xf>
    <xf numFmtId="0" fontId="28" fillId="0" borderId="71" xfId="12" applyFont="1" applyBorder="1" applyAlignment="1">
      <alignment horizontal="center" vertical="center"/>
    </xf>
    <xf numFmtId="0" fontId="28" fillId="0" borderId="59" xfId="12" applyFont="1" applyBorder="1" applyAlignment="1">
      <alignment horizontal="center" vertical="center"/>
    </xf>
    <xf numFmtId="0" fontId="28" fillId="0" borderId="50" xfId="12" applyFont="1" applyBorder="1" applyAlignment="1">
      <alignment horizontal="center" vertical="center"/>
    </xf>
    <xf numFmtId="0" fontId="49" fillId="0" borderId="44" xfId="12" applyFont="1" applyBorder="1" applyAlignment="1">
      <alignment horizontal="center" vertical="center"/>
    </xf>
    <xf numFmtId="0" fontId="49" fillId="0" borderId="51" xfId="12" applyFont="1" applyBorder="1" applyAlignment="1">
      <alignment horizontal="center" vertical="center"/>
    </xf>
    <xf numFmtId="0" fontId="3" fillId="0" borderId="50" xfId="12" applyFont="1" applyFill="1" applyBorder="1" applyAlignment="1">
      <alignment horizontal="center" vertical="center" wrapText="1"/>
    </xf>
    <xf numFmtId="0" fontId="3" fillId="0" borderId="44" xfId="12" applyFont="1" applyFill="1" applyBorder="1" applyAlignment="1">
      <alignment horizontal="center" vertical="center" wrapText="1"/>
    </xf>
    <xf numFmtId="0" fontId="3" fillId="0" borderId="51" xfId="12" applyFont="1" applyFill="1" applyBorder="1" applyAlignment="1">
      <alignment horizontal="center" vertical="center" wrapText="1"/>
    </xf>
    <xf numFmtId="0" fontId="52" fillId="0" borderId="20" xfId="7" applyFont="1" applyBorder="1" applyAlignment="1">
      <alignment horizontal="center" vertical="center" wrapText="1"/>
    </xf>
    <xf numFmtId="0" fontId="56" fillId="0" borderId="18" xfId="7" applyFont="1" applyBorder="1" applyAlignment="1">
      <alignment horizontal="center" vertical="center" wrapText="1"/>
    </xf>
    <xf numFmtId="0" fontId="56" fillId="0" borderId="19" xfId="7" applyFont="1" applyBorder="1" applyAlignment="1">
      <alignment horizontal="center" vertical="center" wrapText="1"/>
    </xf>
    <xf numFmtId="0" fontId="56" fillId="0" borderId="26" xfId="7" applyFont="1" applyBorder="1" applyAlignment="1">
      <alignment horizontal="center" vertical="center" wrapText="1"/>
    </xf>
    <xf numFmtId="0" fontId="56" fillId="0" borderId="27" xfId="7" applyFont="1" applyBorder="1" applyAlignment="1">
      <alignment horizontal="center" vertical="center" wrapText="1"/>
    </xf>
    <xf numFmtId="0" fontId="56" fillId="0" borderId="28" xfId="7" applyFont="1" applyBorder="1" applyAlignment="1">
      <alignment horizontal="center" vertical="center" wrapText="1"/>
    </xf>
    <xf numFmtId="0" fontId="31" fillId="0" borderId="20" xfId="7" applyFont="1" applyBorder="1" applyAlignment="1">
      <alignment horizontal="center" vertical="center" wrapText="1"/>
    </xf>
    <xf numFmtId="0" fontId="31" fillId="0" borderId="18" xfId="7" applyFont="1" applyBorder="1" applyAlignment="1">
      <alignment horizontal="center" vertical="center" wrapText="1"/>
    </xf>
    <xf numFmtId="0" fontId="31" fillId="0" borderId="19" xfId="7" applyFont="1" applyBorder="1" applyAlignment="1">
      <alignment horizontal="center" vertical="center" wrapText="1"/>
    </xf>
    <xf numFmtId="0" fontId="31" fillId="0" borderId="26" xfId="7" applyFont="1" applyBorder="1" applyAlignment="1">
      <alignment horizontal="center" vertical="center" wrapText="1"/>
    </xf>
    <xf numFmtId="0" fontId="31" fillId="0" borderId="27" xfId="7" applyFont="1" applyBorder="1" applyAlignment="1">
      <alignment horizontal="center" vertical="center" wrapText="1"/>
    </xf>
    <xf numFmtId="0" fontId="31" fillId="0" borderId="28" xfId="7" applyFont="1" applyBorder="1" applyAlignment="1">
      <alignment horizontal="center" vertical="center" wrapText="1"/>
    </xf>
    <xf numFmtId="0" fontId="28" fillId="0" borderId="2" xfId="12" applyFont="1" applyBorder="1" applyAlignment="1">
      <alignment horizontal="center" vertical="center" wrapText="1"/>
    </xf>
    <xf numFmtId="0" fontId="28" fillId="0" borderId="3" xfId="12" applyFont="1" applyBorder="1" applyAlignment="1">
      <alignment horizontal="center" vertical="center" wrapText="1"/>
    </xf>
    <xf numFmtId="0" fontId="28" fillId="0" borderId="4" xfId="12" applyFont="1" applyBorder="1" applyAlignment="1">
      <alignment horizontal="center" vertical="center" wrapText="1"/>
    </xf>
    <xf numFmtId="0" fontId="52" fillId="0" borderId="39" xfId="12" applyFont="1" applyBorder="1" applyAlignment="1">
      <alignment horizontal="center" vertical="center" wrapText="1"/>
    </xf>
    <xf numFmtId="0" fontId="52" fillId="0" borderId="21" xfId="12" applyFont="1" applyBorder="1" applyAlignment="1">
      <alignment horizontal="center" vertical="center" wrapText="1"/>
    </xf>
    <xf numFmtId="0" fontId="52" fillId="0" borderId="22" xfId="12" applyFont="1" applyBorder="1" applyAlignment="1">
      <alignment horizontal="center" vertical="center" wrapText="1"/>
    </xf>
    <xf numFmtId="0" fontId="52" fillId="0" borderId="43" xfId="12" applyFont="1" applyBorder="1" applyAlignment="1">
      <alignment horizontal="center" vertical="center" wrapText="1"/>
    </xf>
    <xf numFmtId="0" fontId="52" fillId="0" borderId="31" xfId="12" applyFont="1" applyBorder="1" applyAlignment="1">
      <alignment horizontal="center" vertical="center" wrapText="1"/>
    </xf>
    <xf numFmtId="0" fontId="52" fillId="0" borderId="32" xfId="12" applyFont="1" applyBorder="1" applyAlignment="1">
      <alignment horizontal="center" vertical="center" wrapText="1"/>
    </xf>
    <xf numFmtId="0" fontId="52" fillId="0" borderId="18" xfId="7" applyFont="1" applyBorder="1" applyAlignment="1">
      <alignment horizontal="center" vertical="center" wrapText="1"/>
    </xf>
    <xf numFmtId="0" fontId="52" fillId="0" borderId="19" xfId="7" applyFont="1" applyBorder="1" applyAlignment="1">
      <alignment horizontal="center" vertical="center" wrapText="1"/>
    </xf>
    <xf numFmtId="0" fontId="52" fillId="0" borderId="26" xfId="7" applyFont="1" applyBorder="1" applyAlignment="1">
      <alignment horizontal="center" vertical="center" wrapText="1"/>
    </xf>
    <xf numFmtId="0" fontId="52" fillId="0" borderId="27" xfId="7" applyFont="1" applyBorder="1" applyAlignment="1">
      <alignment horizontal="center" vertical="center" wrapText="1"/>
    </xf>
    <xf numFmtId="0" fontId="52" fillId="0" borderId="28" xfId="7" applyFont="1" applyBorder="1" applyAlignment="1">
      <alignment horizontal="center" vertical="center" wrapText="1"/>
    </xf>
    <xf numFmtId="0" fontId="31" fillId="0" borderId="39" xfId="12" applyFont="1" applyBorder="1" applyAlignment="1">
      <alignment horizontal="center" vertical="center" wrapText="1"/>
    </xf>
    <xf numFmtId="0" fontId="31" fillId="0" borderId="21" xfId="12" applyFont="1" applyBorder="1" applyAlignment="1">
      <alignment horizontal="center" vertical="center" wrapText="1"/>
    </xf>
    <xf numFmtId="0" fontId="31" fillId="0" borderId="22" xfId="12" applyFont="1" applyBorder="1" applyAlignment="1">
      <alignment horizontal="center" vertical="center" wrapText="1"/>
    </xf>
    <xf numFmtId="0" fontId="31" fillId="0" borderId="43" xfId="12" applyFont="1" applyBorder="1" applyAlignment="1">
      <alignment horizontal="center" vertical="center" wrapText="1"/>
    </xf>
    <xf numFmtId="0" fontId="31" fillId="0" borderId="31" xfId="12" applyFont="1" applyBorder="1" applyAlignment="1">
      <alignment horizontal="center" vertical="center" wrapText="1"/>
    </xf>
    <xf numFmtId="0" fontId="31" fillId="0" borderId="32" xfId="12" applyFont="1" applyBorder="1" applyAlignment="1">
      <alignment horizontal="center" vertical="center" wrapText="1"/>
    </xf>
    <xf numFmtId="0" fontId="3" fillId="0" borderId="8" xfId="12" applyFont="1" applyBorder="1" applyAlignment="1">
      <alignment horizontal="center" vertical="center" wrapText="1"/>
    </xf>
    <xf numFmtId="0" fontId="3" fillId="0" borderId="9" xfId="12" applyFont="1" applyBorder="1" applyAlignment="1">
      <alignment horizontal="center" vertical="center" wrapText="1"/>
    </xf>
    <xf numFmtId="0" fontId="3" fillId="0" borderId="10" xfId="12" applyFont="1" applyBorder="1" applyAlignment="1">
      <alignment horizontal="center" vertical="center" wrapText="1"/>
    </xf>
    <xf numFmtId="0" fontId="31" fillId="0" borderId="50" xfId="7" applyFont="1" applyBorder="1" applyAlignment="1">
      <alignment horizontal="center" vertical="center" wrapText="1"/>
    </xf>
    <xf numFmtId="0" fontId="45" fillId="0" borderId="44" xfId="7" applyFont="1" applyBorder="1" applyAlignment="1">
      <alignment horizontal="center" vertical="center" wrapText="1"/>
    </xf>
    <xf numFmtId="0" fontId="45" fillId="0" borderId="51" xfId="7" applyFont="1" applyBorder="1" applyAlignment="1">
      <alignment horizontal="center" vertical="center" wrapText="1"/>
    </xf>
    <xf numFmtId="0" fontId="31" fillId="0" borderId="44" xfId="7" applyFont="1" applyBorder="1" applyAlignment="1">
      <alignment horizontal="center" vertical="center" wrapText="1"/>
    </xf>
    <xf numFmtId="0" fontId="31" fillId="0" borderId="51" xfId="7" applyFont="1" applyBorder="1" applyAlignment="1">
      <alignment horizontal="center" vertical="center" wrapText="1"/>
    </xf>
    <xf numFmtId="0" fontId="31" fillId="0" borderId="50" xfId="12" applyFont="1" applyBorder="1" applyAlignment="1">
      <alignment horizontal="center" vertical="center" wrapText="1"/>
    </xf>
    <xf numFmtId="0" fontId="31" fillId="0" borderId="44" xfId="12" applyFont="1" applyBorder="1" applyAlignment="1">
      <alignment horizontal="center" vertical="center" wrapText="1"/>
    </xf>
    <xf numFmtId="0" fontId="31" fillId="0" borderId="51" xfId="12" applyFont="1" applyBorder="1" applyAlignment="1">
      <alignment horizontal="center" vertical="center" wrapText="1"/>
    </xf>
    <xf numFmtId="0" fontId="31" fillId="18" borderId="50" xfId="12" applyFont="1" applyFill="1" applyBorder="1" applyAlignment="1">
      <alignment horizontal="center" vertical="center" wrapText="1"/>
    </xf>
    <xf numFmtId="0" fontId="31" fillId="18" borderId="44" xfId="12" applyFont="1" applyFill="1" applyBorder="1" applyAlignment="1">
      <alignment horizontal="center" vertical="center" wrapText="1"/>
    </xf>
    <xf numFmtId="0" fontId="31" fillId="18" borderId="51" xfId="12" applyFont="1" applyFill="1" applyBorder="1" applyAlignment="1">
      <alignment horizontal="center" vertical="center" wrapText="1"/>
    </xf>
    <xf numFmtId="0" fontId="31" fillId="18" borderId="73" xfId="12" applyFont="1" applyFill="1" applyBorder="1" applyAlignment="1">
      <alignment horizontal="center" vertical="center" wrapText="1"/>
    </xf>
    <xf numFmtId="0" fontId="31" fillId="18" borderId="74" xfId="12" applyFont="1" applyFill="1" applyBorder="1" applyAlignment="1">
      <alignment horizontal="center" vertical="center" wrapText="1"/>
    </xf>
    <xf numFmtId="0" fontId="31" fillId="18" borderId="75" xfId="12" applyFont="1" applyFill="1" applyBorder="1" applyAlignment="1">
      <alignment horizontal="center" vertical="center" wrapText="1"/>
    </xf>
    <xf numFmtId="0" fontId="42" fillId="0" borderId="49" xfId="12" applyFont="1" applyBorder="1" applyAlignment="1">
      <alignment horizontal="center" vertical="center"/>
    </xf>
    <xf numFmtId="0" fontId="42" fillId="0" borderId="6" xfId="12" applyFont="1" applyBorder="1" applyAlignment="1">
      <alignment horizontal="center" vertical="center"/>
    </xf>
    <xf numFmtId="0" fontId="42" fillId="0" borderId="70" xfId="12" applyFont="1" applyBorder="1" applyAlignment="1">
      <alignment horizontal="center" vertical="center"/>
    </xf>
    <xf numFmtId="0" fontId="42" fillId="0" borderId="26" xfId="12" applyFont="1" applyBorder="1" applyAlignment="1">
      <alignment horizontal="center" vertical="center"/>
    </xf>
    <xf numFmtId="0" fontId="42" fillId="0" borderId="27" xfId="12" applyFont="1" applyBorder="1" applyAlignment="1">
      <alignment horizontal="center" vertical="center"/>
    </xf>
    <xf numFmtId="0" fontId="42" fillId="0" borderId="28" xfId="12" applyFont="1" applyBorder="1" applyAlignment="1">
      <alignment horizontal="center" vertical="center"/>
    </xf>
    <xf numFmtId="0" fontId="31" fillId="18" borderId="69" xfId="12" applyFont="1" applyFill="1" applyBorder="1" applyAlignment="1">
      <alignment horizontal="center" vertical="center" wrapText="1"/>
    </xf>
    <xf numFmtId="0" fontId="31" fillId="18" borderId="71" xfId="12" applyFont="1" applyFill="1" applyBorder="1" applyAlignment="1">
      <alignment horizontal="center" vertical="center" wrapText="1"/>
    </xf>
    <xf numFmtId="0" fontId="31" fillId="18" borderId="59" xfId="12" applyFont="1" applyFill="1" applyBorder="1" applyAlignment="1">
      <alignment horizontal="center" vertical="center" wrapText="1"/>
    </xf>
    <xf numFmtId="0" fontId="0" fillId="14" borderId="25" xfId="12" applyFont="1" applyFill="1" applyBorder="1" applyAlignment="1">
      <alignment horizontal="center" vertical="center" wrapText="1"/>
    </xf>
    <xf numFmtId="0" fontId="2" fillId="14" borderId="0" xfId="12" applyFill="1" applyAlignment="1">
      <alignment horizontal="center" vertical="center" wrapText="1"/>
    </xf>
    <xf numFmtId="0" fontId="2" fillId="14" borderId="24" xfId="12" applyFill="1" applyBorder="1" applyAlignment="1">
      <alignment horizontal="center" vertical="center" wrapText="1"/>
    </xf>
    <xf numFmtId="0" fontId="2" fillId="14" borderId="26" xfId="12" applyFill="1" applyBorder="1" applyAlignment="1">
      <alignment horizontal="center" vertical="center" wrapText="1"/>
    </xf>
    <xf numFmtId="0" fontId="2" fillId="14" borderId="27" xfId="12" applyFill="1" applyBorder="1" applyAlignment="1">
      <alignment horizontal="center" vertical="center" wrapText="1"/>
    </xf>
    <xf numFmtId="0" fontId="2" fillId="14" borderId="28" xfId="12" applyFill="1" applyBorder="1" applyAlignment="1">
      <alignment horizontal="center" vertical="center" wrapText="1"/>
    </xf>
    <xf numFmtId="0" fontId="30" fillId="0" borderId="14" xfId="12" applyFont="1" applyBorder="1" applyAlignment="1">
      <alignment horizontal="center" vertical="center"/>
    </xf>
    <xf numFmtId="0" fontId="28" fillId="0" borderId="14" xfId="12" applyFont="1" applyBorder="1" applyAlignment="1">
      <alignment horizontal="center" vertical="center"/>
    </xf>
    <xf numFmtId="49" fontId="29" fillId="0" borderId="14" xfId="12" applyNumberFormat="1" applyFont="1" applyBorder="1" applyAlignment="1">
      <alignment horizontal="center" vertical="center" shrinkToFit="1"/>
    </xf>
    <xf numFmtId="0" fontId="26" fillId="0" borderId="0" xfId="12" applyFont="1" applyAlignment="1">
      <alignment horizontal="center"/>
    </xf>
    <xf numFmtId="14" fontId="3" fillId="0" borderId="25" xfId="12" applyNumberFormat="1" applyFont="1" applyBorder="1" applyAlignment="1">
      <alignment horizontal="center" vertical="center"/>
    </xf>
    <xf numFmtId="14" fontId="3" fillId="0" borderId="24" xfId="12" applyNumberFormat="1" applyFont="1" applyBorder="1" applyAlignment="1">
      <alignment horizontal="center" vertical="center"/>
    </xf>
    <xf numFmtId="0" fontId="27" fillId="0" borderId="1" xfId="12" applyFont="1" applyBorder="1" applyAlignment="1">
      <alignment horizontal="center" vertical="center"/>
    </xf>
    <xf numFmtId="0" fontId="44" fillId="0" borderId="1" xfId="12" applyFont="1" applyBorder="1" applyAlignment="1">
      <alignment horizontal="center" vertical="center"/>
    </xf>
    <xf numFmtId="49" fontId="41" fillId="0" borderId="0" xfId="12" applyNumberFormat="1" applyFont="1" applyAlignment="1">
      <alignment horizontal="center" vertical="center" shrinkToFit="1"/>
    </xf>
    <xf numFmtId="0" fontId="30" fillId="14" borderId="1" xfId="12" applyFont="1" applyFill="1" applyBorder="1" applyAlignment="1">
      <alignment horizontal="center" vertical="center" wrapText="1"/>
    </xf>
    <xf numFmtId="0" fontId="0" fillId="14" borderId="1" xfId="12" applyFont="1" applyFill="1" applyBorder="1" applyAlignment="1">
      <alignment horizontal="center" vertical="center" wrapText="1"/>
    </xf>
    <xf numFmtId="0" fontId="2" fillId="14" borderId="1" xfId="12" applyFill="1" applyBorder="1" applyAlignment="1">
      <alignment horizontal="center" vertical="center" wrapText="1"/>
    </xf>
    <xf numFmtId="0" fontId="30" fillId="0" borderId="50" xfId="12" applyFont="1" applyBorder="1" applyAlignment="1">
      <alignment horizontal="center" vertical="center" wrapText="1"/>
    </xf>
    <xf numFmtId="0" fontId="30" fillId="0" borderId="44" xfId="12" applyFont="1" applyBorder="1" applyAlignment="1">
      <alignment horizontal="center" vertical="center" wrapText="1"/>
    </xf>
    <xf numFmtId="0" fontId="30" fillId="0" borderId="51" xfId="12" applyFont="1" applyBorder="1" applyAlignment="1">
      <alignment horizontal="center" vertical="center" wrapText="1"/>
    </xf>
    <xf numFmtId="0" fontId="0" fillId="14" borderId="5" xfId="12" applyFont="1" applyFill="1" applyBorder="1" applyAlignment="1">
      <alignment horizontal="center" vertical="center" wrapText="1"/>
    </xf>
    <xf numFmtId="0" fontId="0" fillId="14" borderId="6" xfId="12" applyFont="1" applyFill="1" applyBorder="1" applyAlignment="1">
      <alignment horizontal="center" vertical="center" wrapText="1"/>
    </xf>
    <xf numFmtId="0" fontId="0" fillId="14" borderId="7" xfId="12" applyFont="1" applyFill="1" applyBorder="1" applyAlignment="1">
      <alignment horizontal="center" vertical="center" wrapText="1"/>
    </xf>
    <xf numFmtId="0" fontId="0" fillId="14" borderId="8" xfId="12" applyFont="1" applyFill="1" applyBorder="1" applyAlignment="1">
      <alignment horizontal="center" vertical="center" wrapText="1"/>
    </xf>
    <xf numFmtId="0" fontId="0" fillId="14" borderId="9" xfId="12" applyFont="1" applyFill="1" applyBorder="1" applyAlignment="1">
      <alignment horizontal="center" vertical="center" wrapText="1"/>
    </xf>
    <xf numFmtId="0" fontId="0" fillId="14" borderId="10" xfId="12" applyFont="1" applyFill="1" applyBorder="1" applyAlignment="1">
      <alignment horizontal="center" vertical="center" wrapText="1"/>
    </xf>
    <xf numFmtId="0" fontId="0" fillId="14" borderId="38" xfId="12" applyFont="1" applyFill="1" applyBorder="1" applyAlignment="1">
      <alignment horizontal="center" vertical="center" wrapText="1"/>
    </xf>
    <xf numFmtId="0" fontId="0" fillId="14" borderId="27" xfId="12" applyFont="1" applyFill="1" applyBorder="1" applyAlignment="1">
      <alignment horizontal="center" vertical="center" wrapText="1"/>
    </xf>
    <xf numFmtId="0" fontId="0" fillId="14" borderId="34" xfId="12" applyFont="1" applyFill="1" applyBorder="1" applyAlignment="1">
      <alignment horizontal="center" vertical="center" wrapText="1"/>
    </xf>
    <xf numFmtId="0" fontId="0" fillId="14" borderId="50" xfId="12" applyFont="1" applyFill="1" applyBorder="1" applyAlignment="1">
      <alignment horizontal="center" vertical="center"/>
    </xf>
    <xf numFmtId="0" fontId="2" fillId="14" borderId="44" xfId="12" applyFill="1" applyBorder="1" applyAlignment="1">
      <alignment horizontal="center" vertical="center"/>
    </xf>
    <xf numFmtId="0" fontId="2" fillId="14" borderId="51" xfId="12" applyFill="1" applyBorder="1" applyAlignment="1">
      <alignment horizontal="center" vertical="center"/>
    </xf>
    <xf numFmtId="0" fontId="2" fillId="14" borderId="6" xfId="12" applyFill="1" applyBorder="1" applyAlignment="1">
      <alignment horizontal="center" vertical="center" wrapText="1"/>
    </xf>
    <xf numFmtId="0" fontId="2" fillId="14" borderId="7" xfId="12" applyFill="1" applyBorder="1" applyAlignment="1">
      <alignment horizontal="center" vertical="center" wrapText="1"/>
    </xf>
    <xf numFmtId="0" fontId="2" fillId="14" borderId="8" xfId="12" applyFill="1" applyBorder="1" applyAlignment="1">
      <alignment horizontal="center" vertical="center" wrapText="1"/>
    </xf>
    <xf numFmtId="0" fontId="2" fillId="14" borderId="9" xfId="12" applyFill="1" applyBorder="1" applyAlignment="1">
      <alignment horizontal="center" vertical="center" wrapText="1"/>
    </xf>
    <xf numFmtId="0" fontId="2" fillId="14" borderId="10" xfId="12" applyFill="1" applyBorder="1" applyAlignment="1">
      <alignment horizontal="center" vertical="center" wrapText="1"/>
    </xf>
    <xf numFmtId="0" fontId="42" fillId="0" borderId="48" xfId="12" applyFont="1" applyBorder="1" applyAlignment="1">
      <alignment horizontal="center" vertical="center"/>
    </xf>
    <xf numFmtId="0" fontId="42" fillId="0" borderId="9" xfId="12" applyFont="1" applyBorder="1" applyAlignment="1">
      <alignment horizontal="center" vertical="center"/>
    </xf>
    <xf numFmtId="0" fontId="42" fillId="0" borderId="37" xfId="12" applyFont="1" applyBorder="1" applyAlignment="1">
      <alignment horizontal="center" vertical="center"/>
    </xf>
    <xf numFmtId="0" fontId="2" fillId="14" borderId="5" xfId="12" applyFill="1" applyBorder="1" applyAlignment="1">
      <alignment horizontal="center" vertical="center" wrapText="1"/>
    </xf>
    <xf numFmtId="0" fontId="3" fillId="14" borderId="5" xfId="12" applyFont="1" applyFill="1" applyBorder="1" applyAlignment="1">
      <alignment horizontal="center" vertical="center" wrapText="1"/>
    </xf>
    <xf numFmtId="0" fontId="3" fillId="14" borderId="6" xfId="12" applyFont="1" applyFill="1" applyBorder="1" applyAlignment="1">
      <alignment horizontal="center" vertical="center" wrapText="1"/>
    </xf>
    <xf numFmtId="0" fontId="3" fillId="14" borderId="7" xfId="12" applyFont="1" applyFill="1" applyBorder="1" applyAlignment="1">
      <alignment horizontal="center" vertical="center" wrapText="1"/>
    </xf>
    <xf numFmtId="0" fontId="3" fillId="14" borderId="16" xfId="12" applyFont="1" applyFill="1" applyBorder="1" applyAlignment="1">
      <alignment horizontal="center" vertical="center" wrapText="1"/>
    </xf>
    <xf numFmtId="0" fontId="3" fillId="14" borderId="17" xfId="12" applyFont="1" applyFill="1" applyBorder="1" applyAlignment="1">
      <alignment horizontal="center" vertical="center" wrapText="1"/>
    </xf>
    <xf numFmtId="0" fontId="3" fillId="14" borderId="50" xfId="12" applyFont="1" applyFill="1" applyBorder="1" applyAlignment="1">
      <alignment horizontal="center" vertical="center"/>
    </xf>
    <xf numFmtId="0" fontId="3" fillId="14" borderId="44" xfId="12" applyFont="1" applyFill="1" applyBorder="1" applyAlignment="1">
      <alignment horizontal="center" vertical="center"/>
    </xf>
    <xf numFmtId="0" fontId="3" fillId="14" borderId="51" xfId="12" applyFont="1" applyFill="1" applyBorder="1" applyAlignment="1">
      <alignment horizontal="center" vertical="center"/>
    </xf>
    <xf numFmtId="0" fontId="3" fillId="14" borderId="8" xfId="12" applyFont="1" applyFill="1" applyBorder="1" applyAlignment="1">
      <alignment horizontal="center" vertical="center" wrapText="1"/>
    </xf>
    <xf numFmtId="0" fontId="3" fillId="14" borderId="9" xfId="12" applyFont="1" applyFill="1" applyBorder="1" applyAlignment="1">
      <alignment horizontal="center" vertical="center" wrapText="1"/>
    </xf>
    <xf numFmtId="0" fontId="3" fillId="14" borderId="10" xfId="12" applyFont="1" applyFill="1" applyBorder="1" applyAlignment="1">
      <alignment horizontal="center" vertical="center" wrapText="1"/>
    </xf>
    <xf numFmtId="0" fontId="39" fillId="0" borderId="1" xfId="12" applyFont="1" applyBorder="1" applyAlignment="1">
      <alignment horizontal="center" vertical="center"/>
    </xf>
    <xf numFmtId="0" fontId="3" fillId="0" borderId="25" xfId="12" applyFont="1" applyBorder="1" applyAlignment="1">
      <alignment horizontal="center" vertical="center" wrapText="1"/>
    </xf>
    <xf numFmtId="0" fontId="3" fillId="0" borderId="0" xfId="12" applyFont="1" applyAlignment="1">
      <alignment horizontal="center" vertical="center" wrapText="1"/>
    </xf>
    <xf numFmtId="0" fontId="3" fillId="0" borderId="24" xfId="12" applyFont="1" applyBorder="1" applyAlignment="1">
      <alignment horizontal="center" vertical="center" wrapText="1"/>
    </xf>
    <xf numFmtId="0" fontId="3" fillId="0" borderId="26" xfId="12" applyFont="1" applyBorder="1" applyAlignment="1">
      <alignment horizontal="center" vertical="center" wrapText="1"/>
    </xf>
    <xf numFmtId="0" fontId="3" fillId="0" borderId="27" xfId="12" applyFont="1" applyBorder="1" applyAlignment="1">
      <alignment horizontal="center" vertical="center" wrapText="1"/>
    </xf>
    <xf numFmtId="0" fontId="3" fillId="0" borderId="28" xfId="12" applyFont="1" applyBorder="1" applyAlignment="1">
      <alignment horizontal="center" vertical="center" wrapText="1"/>
    </xf>
    <xf numFmtId="0" fontId="0" fillId="6" borderId="50" xfId="0" applyFill="1" applyBorder="1" applyAlignment="1">
      <alignment horizontal="center" vertical="center" wrapText="1"/>
    </xf>
    <xf numFmtId="0" fontId="3" fillId="6" borderId="44" xfId="0" applyFont="1" applyFill="1" applyBorder="1" applyAlignment="1">
      <alignment horizontal="center" vertical="center" wrapText="1"/>
    </xf>
    <xf numFmtId="0" fontId="3" fillId="6" borderId="51" xfId="0" applyFont="1" applyFill="1" applyBorder="1" applyAlignment="1">
      <alignment horizontal="center" vertical="center" wrapText="1"/>
    </xf>
    <xf numFmtId="0" fontId="3" fillId="10" borderId="62" xfId="0" applyFont="1" applyFill="1" applyBorder="1" applyAlignment="1">
      <alignment horizontal="center" vertical="center"/>
    </xf>
    <xf numFmtId="0" fontId="55" fillId="0" borderId="20" xfId="0" applyFont="1" applyBorder="1" applyAlignment="1">
      <alignment horizontal="center" vertical="center"/>
    </xf>
    <xf numFmtId="0" fontId="55" fillId="0" borderId="18" xfId="0" applyFont="1" applyBorder="1" applyAlignment="1">
      <alignment horizontal="center" vertical="center"/>
    </xf>
    <xf numFmtId="0" fontId="55" fillId="0" borderId="19" xfId="0" applyFont="1" applyBorder="1" applyAlignment="1">
      <alignment horizontal="center" vertical="center"/>
    </xf>
    <xf numFmtId="0" fontId="55" fillId="0" borderId="25" xfId="0" applyFont="1" applyBorder="1" applyAlignment="1">
      <alignment horizontal="center" vertical="center"/>
    </xf>
    <xf numFmtId="0" fontId="55" fillId="0" borderId="0" xfId="0" applyFont="1" applyAlignment="1">
      <alignment horizontal="center" vertical="center"/>
    </xf>
    <xf numFmtId="0" fontId="55" fillId="0" borderId="24" xfId="0" applyFont="1" applyBorder="1" applyAlignment="1">
      <alignment horizontal="center" vertical="center"/>
    </xf>
    <xf numFmtId="0" fontId="55" fillId="0" borderId="26" xfId="0" applyFont="1" applyBorder="1" applyAlignment="1">
      <alignment horizontal="center" vertical="center"/>
    </xf>
    <xf numFmtId="0" fontId="55" fillId="0" borderId="27" xfId="0" applyFont="1" applyBorder="1" applyAlignment="1">
      <alignment horizontal="center" vertical="center"/>
    </xf>
    <xf numFmtId="0" fontId="55" fillId="0" borderId="28" xfId="0" applyFont="1" applyBorder="1" applyAlignment="1">
      <alignment horizontal="center" vertical="center"/>
    </xf>
    <xf numFmtId="0" fontId="3" fillId="0" borderId="66" xfId="12" applyFont="1" applyBorder="1" applyAlignment="1">
      <alignment horizontal="center" vertical="center"/>
    </xf>
    <xf numFmtId="0" fontId="3" fillId="0" borderId="62" xfId="12" applyFont="1" applyBorder="1" applyAlignment="1">
      <alignment horizontal="center" vertical="center"/>
    </xf>
    <xf numFmtId="49" fontId="54" fillId="0" borderId="62" xfId="12" applyNumberFormat="1" applyFont="1" applyBorder="1" applyAlignment="1">
      <alignment horizontal="center" vertical="center" shrinkToFit="1"/>
    </xf>
    <xf numFmtId="49" fontId="54" fillId="0" borderId="67" xfId="12" applyNumberFormat="1" applyFont="1" applyBorder="1" applyAlignment="1">
      <alignment horizontal="center" vertical="center" shrinkToFit="1"/>
    </xf>
    <xf numFmtId="0" fontId="2" fillId="0" borderId="66" xfId="12" applyBorder="1" applyAlignment="1">
      <alignment horizontal="center"/>
    </xf>
    <xf numFmtId="0" fontId="2" fillId="0" borderId="62" xfId="12" applyBorder="1" applyAlignment="1">
      <alignment horizontal="center"/>
    </xf>
    <xf numFmtId="0" fontId="2" fillId="0" borderId="63" xfId="12" applyBorder="1" applyAlignment="1">
      <alignment horizontal="center" wrapText="1"/>
    </xf>
    <xf numFmtId="0" fontId="2" fillId="0" borderId="64" xfId="0" applyFont="1" applyBorder="1" applyAlignment="1">
      <alignment horizontal="center" wrapText="1"/>
    </xf>
    <xf numFmtId="0" fontId="2" fillId="0" borderId="66" xfId="0" applyFont="1" applyBorder="1" applyAlignment="1">
      <alignment horizontal="center" wrapText="1"/>
    </xf>
    <xf numFmtId="0" fontId="2" fillId="0" borderId="62" xfId="0" applyFont="1" applyBorder="1" applyAlignment="1">
      <alignment horizontal="center" wrapText="1"/>
    </xf>
    <xf numFmtId="0" fontId="32" fillId="0" borderId="64" xfId="12" applyFont="1" applyBorder="1" applyAlignment="1">
      <alignment horizontal="center" vertical="center" wrapText="1"/>
    </xf>
    <xf numFmtId="0" fontId="2" fillId="0" borderId="64" xfId="0" applyFont="1" applyBorder="1" applyAlignment="1">
      <alignment horizontal="center" vertical="center" wrapText="1"/>
    </xf>
    <xf numFmtId="0" fontId="53" fillId="0" borderId="64" xfId="12" applyFont="1" applyBorder="1" applyAlignment="1">
      <alignment horizontal="center" wrapText="1"/>
    </xf>
    <xf numFmtId="0" fontId="2" fillId="0" borderId="65" xfId="0" applyFont="1" applyBorder="1" applyAlignment="1">
      <alignment horizontal="center" wrapText="1"/>
    </xf>
    <xf numFmtId="0" fontId="2" fillId="0" borderId="67" xfId="0" applyFont="1" applyBorder="1" applyAlignment="1">
      <alignment horizontal="center" wrapText="1"/>
    </xf>
    <xf numFmtId="14" fontId="3" fillId="0" borderId="20" xfId="12" applyNumberFormat="1" applyFont="1" applyBorder="1" applyAlignment="1">
      <alignment horizontal="center" vertical="center" wrapText="1"/>
    </xf>
    <xf numFmtId="0" fontId="2" fillId="0" borderId="18" xfId="0" applyFont="1" applyBorder="1" applyAlignment="1">
      <alignment horizontal="center" vertical="center" wrapText="1"/>
    </xf>
    <xf numFmtId="0" fontId="2" fillId="0" borderId="19" xfId="0" applyFont="1" applyBorder="1" applyAlignment="1">
      <alignment horizontal="center" vertical="center" wrapText="1"/>
    </xf>
    <xf numFmtId="0" fontId="3" fillId="0" borderId="62" xfId="12" applyFont="1" applyBorder="1" applyAlignment="1">
      <alignment horizontal="center" vertical="center" wrapText="1"/>
    </xf>
    <xf numFmtId="0" fontId="2" fillId="0" borderId="62" xfId="0" applyFont="1" applyBorder="1" applyAlignment="1">
      <alignment wrapText="1"/>
    </xf>
    <xf numFmtId="14" fontId="21" fillId="0" borderId="62" xfId="12" applyNumberFormat="1" applyFont="1" applyBorder="1" applyAlignment="1">
      <alignment horizontal="center" vertical="center" wrapText="1"/>
    </xf>
    <xf numFmtId="0" fontId="4" fillId="0" borderId="62" xfId="0" applyFont="1" applyBorder="1" applyAlignment="1">
      <alignment horizontal="center" vertical="center" wrapText="1"/>
    </xf>
    <xf numFmtId="0" fontId="2" fillId="0" borderId="62" xfId="0" applyFont="1" applyBorder="1" applyAlignment="1">
      <alignment horizontal="center" vertical="center" wrapText="1"/>
    </xf>
    <xf numFmtId="0" fontId="27" fillId="0" borderId="62" xfId="12" applyFont="1" applyBorder="1" applyAlignment="1">
      <alignment horizontal="center" vertical="center" wrapText="1"/>
    </xf>
    <xf numFmtId="0" fontId="32" fillId="0" borderId="62" xfId="12" applyFont="1" applyBorder="1" applyAlignment="1">
      <alignment horizontal="center" vertical="center" wrapText="1"/>
    </xf>
    <xf numFmtId="171" fontId="7" fillId="0" borderId="2" xfId="5" applyNumberFormat="1" applyFont="1" applyFill="1" applyBorder="1" applyAlignment="1">
      <alignment horizontal="right" wrapText="1"/>
    </xf>
    <xf numFmtId="171" fontId="7" fillId="0" borderId="4" xfId="5" applyNumberFormat="1" applyFont="1" applyFill="1" applyBorder="1" applyAlignment="1">
      <alignment horizontal="right" wrapText="1"/>
    </xf>
    <xf numFmtId="172" fontId="19" fillId="0" borderId="1" xfId="11" applyNumberFormat="1" applyFont="1" applyFill="1" applyBorder="1" applyAlignment="1">
      <alignment horizontal="right" vertical="center" wrapText="1"/>
    </xf>
    <xf numFmtId="49" fontId="7" fillId="0" borderId="1" xfId="5" applyNumberFormat="1" applyFont="1" applyFill="1" applyBorder="1" applyAlignment="1">
      <alignment horizontal="right" vertical="center" wrapText="1"/>
    </xf>
    <xf numFmtId="171" fontId="7" fillId="0" borderId="1" xfId="5" applyNumberFormat="1" applyFont="1" applyFill="1" applyBorder="1" applyAlignment="1">
      <alignment horizontal="right" vertical="center" wrapText="1"/>
    </xf>
  </cellXfs>
  <cellStyles count="15">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5" xfId="12" xr:uid="{00000000-0005-0000-0000-000008000000}"/>
    <cellStyle name="Normal 2" xfId="3" xr:uid="{00000000-0005-0000-0000-000009000000}"/>
    <cellStyle name="Normal 2 2 2" xfId="2" xr:uid="{00000000-0005-0000-0000-00000A000000}"/>
    <cellStyle name="Normal 3" xfId="6" xr:uid="{00000000-0005-0000-0000-00000B000000}"/>
    <cellStyle name="Normal 3 7" xfId="13" xr:uid="{00000000-0005-0000-0000-00000C000000}"/>
    <cellStyle name="Normal 3 9" xfId="7" xr:uid="{00000000-0005-0000-0000-00000D000000}"/>
    <cellStyle name="Porcentaje" xfId="1" builtinId="5"/>
  </cellStyles>
  <dxfs count="109">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18" Type="http://schemas.openxmlformats.org/officeDocument/2006/relationships/externalLink" Target="externalLinks/externalLink8.xml"/><Relationship Id="rId26"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externalLink" Target="externalLinks/externalLink11.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externalLink" Target="externalLinks/externalLink7.xml"/><Relationship Id="rId25"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externalLink" Target="externalLinks/externalLink6.xml"/><Relationship Id="rId20" Type="http://schemas.openxmlformats.org/officeDocument/2006/relationships/externalLink" Target="externalLinks/externalLink1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24"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externalLink" Target="externalLinks/externalLink5.xml"/><Relationship Id="rId23" Type="http://schemas.openxmlformats.org/officeDocument/2006/relationships/externalLink" Target="externalLinks/externalLink13.xml"/><Relationship Id="rId10" Type="http://schemas.openxmlformats.org/officeDocument/2006/relationships/worksheet" Target="worksheets/sheet10.xml"/><Relationship Id="rId19" Type="http://schemas.openxmlformats.org/officeDocument/2006/relationships/externalLink" Target="externalLinks/externalLink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 Id="rId22" Type="http://schemas.openxmlformats.org/officeDocument/2006/relationships/externalLink" Target="externalLinks/externalLink12.xml"/><Relationship Id="rId27" Type="http://schemas.openxmlformats.org/officeDocument/2006/relationships/calcChain" Target="calcChain.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(Formato!$F$269:$G$269,Formato!$H$269:$I$269)</c:f>
              <c:strCache>
                <c:ptCount val="3"/>
                <c:pt idx="0">
                  <c:v>Programado</c:v>
                </c:pt>
                <c:pt idx="2">
                  <c:v>Ejecutado</c:v>
                </c:pt>
              </c:strCache>
            </c:strRef>
          </c:cat>
          <c:val>
            <c:numRef>
              <c:f>(Formato!$F$270:$G$270,Formato!$H$270:$I$270)</c:f>
              <c:numCache>
                <c:formatCode>0.00%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833465728"/>
        <c:axId val="-833460832"/>
      </c:barChart>
      <c:catAx>
        <c:axId val="-83346572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833460832"/>
        <c:crosses val="autoZero"/>
        <c:auto val="0"/>
        <c:lblAlgn val="ctr"/>
        <c:lblOffset val="100"/>
        <c:tickMarkSkip val="1"/>
        <c:noMultiLvlLbl val="0"/>
      </c:catAx>
      <c:valAx>
        <c:axId val="-83346083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83346572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(Formato!$E$159:$F$159,Formato!$G$159:$H$159)</c:f>
              <c:strCache>
                <c:ptCount val="3"/>
                <c:pt idx="0">
                  <c:v>Programado</c:v>
                </c:pt>
                <c:pt idx="2">
                  <c:v>Ejecutado</c:v>
                </c:pt>
              </c:strCache>
            </c:strRef>
          </c:cat>
          <c:val>
            <c:numRef>
              <c:f>(Formato!$E$160:$F$160,Formato!$G$160:$H$160)</c:f>
              <c:numCache>
                <c:formatCode>0.00%</c:formatCode>
                <c:ptCount val="4"/>
                <c:pt idx="0">
                  <c:v>0.4335</c:v>
                </c:pt>
                <c:pt idx="2">
                  <c:v>0.55769999999999997</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833459744"/>
        <c:axId val="-833464096"/>
      </c:barChart>
      <c:catAx>
        <c:axId val="-83345974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833464096"/>
        <c:crosses val="autoZero"/>
        <c:auto val="0"/>
        <c:lblAlgn val="ctr"/>
        <c:lblOffset val="100"/>
        <c:tickMarkSkip val="1"/>
        <c:noMultiLvlLbl val="0"/>
      </c:catAx>
      <c:valAx>
        <c:axId val="-83346409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83345974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(Formato!$F$225:$G$225,Formato!$H$225:$I$225)</c:f>
              <c:strCache>
                <c:ptCount val="3"/>
                <c:pt idx="0">
                  <c:v>Programado</c:v>
                </c:pt>
                <c:pt idx="2">
                  <c:v>Ejecutado</c:v>
                </c:pt>
              </c:strCache>
            </c:strRef>
          </c:cat>
          <c:val>
            <c:numRef>
              <c:f>(Formato!$F$226:$G$226,Formato!$H$226:$I$226)</c:f>
              <c:numCache>
                <c:formatCode>0.00%</c:formatCode>
                <c:ptCount val="4"/>
                <c:pt idx="0">
                  <c:v>0.37430000000000002</c:v>
                </c:pt>
                <c:pt idx="2">
                  <c:v>0.4632</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833463552"/>
        <c:axId val="-833463008"/>
      </c:barChart>
      <c:catAx>
        <c:axId val="-83346355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833463008"/>
        <c:crosses val="autoZero"/>
        <c:auto val="0"/>
        <c:lblAlgn val="ctr"/>
        <c:lblOffset val="100"/>
        <c:tickMarkSkip val="1"/>
        <c:noMultiLvlLbl val="0"/>
      </c:catAx>
      <c:valAx>
        <c:axId val="-83346300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83346355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(Formato!$E$284:$F$284,Formato!$G$284:$H$284)</c:f>
              <c:strCache>
                <c:ptCount val="3"/>
                <c:pt idx="0">
                  <c:v>Programado</c:v>
                </c:pt>
                <c:pt idx="2">
                  <c:v>Ejecutado</c:v>
                </c:pt>
              </c:strCache>
            </c:strRef>
          </c:cat>
          <c:val>
            <c:numRef>
              <c:f>(Formato!$E$285:$F$285,Formato!$G$285:$H$285)</c:f>
              <c:numCache>
                <c:formatCode>0.00%</c:formatCode>
                <c:ptCount val="4"/>
                <c:pt idx="0">
                  <c:v>0.55759999999999998</c:v>
                </c:pt>
                <c:pt idx="2">
                  <c:v>0.59660000000000002</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992463808"/>
        <c:axId val="-992460000"/>
      </c:barChart>
      <c:catAx>
        <c:axId val="-99246380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992460000"/>
        <c:crosses val="autoZero"/>
        <c:auto val="0"/>
        <c:lblAlgn val="ctr"/>
        <c:lblOffset val="100"/>
        <c:tickMarkSkip val="1"/>
        <c:noMultiLvlLbl val="0"/>
      </c:catAx>
      <c:valAx>
        <c:axId val="-99246000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99246380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(Formato!$F$304:$G$304,Formato!$H$304:$I$304)</c:f>
              <c:strCache>
                <c:ptCount val="3"/>
                <c:pt idx="0">
                  <c:v>Programado</c:v>
                </c:pt>
                <c:pt idx="2">
                  <c:v>Ejecutado</c:v>
                </c:pt>
              </c:strCache>
            </c:strRef>
          </c:cat>
          <c:val>
            <c:numRef>
              <c:f>(Formato!$F$305:$G$305,Formato!$H$322:$I$322)</c:f>
              <c:numCache>
                <c:formatCode>General</c:formatCode>
                <c:ptCount val="4"/>
                <c:pt idx="0">
                  <c:v>0</c:v>
                </c:pt>
                <c:pt idx="2" formatCode="0.00%">
                  <c:v>0.82099999999999995</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992461088"/>
        <c:axId val="-992462176"/>
      </c:barChart>
      <c:catAx>
        <c:axId val="-99246108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992462176"/>
        <c:crosses val="autoZero"/>
        <c:auto val="0"/>
        <c:lblAlgn val="ctr"/>
        <c:lblOffset val="100"/>
        <c:tickMarkSkip val="1"/>
        <c:noMultiLvlLbl val="0"/>
      </c:catAx>
      <c:valAx>
        <c:axId val="-99246217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99246108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Formato!$B$147:$D$152</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Formato!$H$147:$H$152</c:f>
              <c:numCache>
                <c:formatCode>0.00%</c:formatCode>
                <c:ptCount val="6"/>
                <c:pt idx="0">
                  <c:v>0.55769999999999997</c:v>
                </c:pt>
                <c:pt idx="1">
                  <c:v>0.4632</c:v>
                </c:pt>
                <c:pt idx="2" formatCode="0.0%">
                  <c:v>1</c:v>
                </c:pt>
                <c:pt idx="3">
                  <c:v>0.59660000000000002</c:v>
                </c:pt>
                <c:pt idx="4">
                  <c:v>0</c:v>
                </c:pt>
                <c:pt idx="5">
                  <c:v>0.82099999999999995</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992459456"/>
        <c:axId val="-992461632"/>
      </c:barChart>
      <c:catAx>
        <c:axId val="-992459456"/>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992461632"/>
        <c:crosses val="autoZero"/>
        <c:auto val="1"/>
        <c:lblAlgn val="ctr"/>
        <c:lblOffset val="100"/>
        <c:noMultiLvlLbl val="0"/>
      </c:catAx>
      <c:valAx>
        <c:axId val="-992461632"/>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99245945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image" Target="../media/image13.jpg"/><Relationship Id="rId3" Type="http://schemas.openxmlformats.org/officeDocument/2006/relationships/image" Target="../media/image8.jpg"/><Relationship Id="rId7" Type="http://schemas.openxmlformats.org/officeDocument/2006/relationships/image" Target="../media/image12.jpg"/><Relationship Id="rId2" Type="http://schemas.openxmlformats.org/officeDocument/2006/relationships/image" Target="../media/image6.png"/><Relationship Id="rId1" Type="http://schemas.openxmlformats.org/officeDocument/2006/relationships/image" Target="../media/image7.jpeg"/><Relationship Id="rId6" Type="http://schemas.openxmlformats.org/officeDocument/2006/relationships/image" Target="../media/image11.jpg"/><Relationship Id="rId5" Type="http://schemas.openxmlformats.org/officeDocument/2006/relationships/image" Target="../media/image10.jpg"/><Relationship Id="rId4" Type="http://schemas.openxmlformats.org/officeDocument/2006/relationships/image" Target="../media/image9.jpg"/><Relationship Id="rId9" Type="http://schemas.openxmlformats.org/officeDocument/2006/relationships/image" Target="../media/image14.jpg"/></Relationships>
</file>

<file path=xl/drawings/_rels/drawing4.xml.rels><?xml version="1.0" encoding="UTF-8" standalone="yes"?>
<Relationships xmlns="http://schemas.openxmlformats.org/package/2006/relationships"><Relationship Id="rId8" Type="http://schemas.openxmlformats.org/officeDocument/2006/relationships/image" Target="../media/image20.jpeg"/><Relationship Id="rId3" Type="http://schemas.openxmlformats.org/officeDocument/2006/relationships/image" Target="../media/image15.jpeg"/><Relationship Id="rId7" Type="http://schemas.openxmlformats.org/officeDocument/2006/relationships/image" Target="../media/image19.jpeg"/><Relationship Id="rId2" Type="http://schemas.openxmlformats.org/officeDocument/2006/relationships/image" Target="../media/image6.png"/><Relationship Id="rId1" Type="http://schemas.openxmlformats.org/officeDocument/2006/relationships/image" Target="../media/image7.jpeg"/><Relationship Id="rId6" Type="http://schemas.openxmlformats.org/officeDocument/2006/relationships/image" Target="../media/image18.jpeg"/><Relationship Id="rId5" Type="http://schemas.openxmlformats.org/officeDocument/2006/relationships/image" Target="../media/image17.jpeg"/><Relationship Id="rId10" Type="http://schemas.openxmlformats.org/officeDocument/2006/relationships/image" Target="../media/image22.jpeg"/><Relationship Id="rId4" Type="http://schemas.openxmlformats.org/officeDocument/2006/relationships/image" Target="../media/image16.jpeg"/><Relationship Id="rId9" Type="http://schemas.openxmlformats.org/officeDocument/2006/relationships/image" Target="../media/image21.jpeg"/></Relationships>
</file>

<file path=xl/drawings/_rels/drawing5.xml.rels><?xml version="1.0" encoding="UTF-8" standalone="yes"?>
<Relationships xmlns="http://schemas.openxmlformats.org/package/2006/relationships"><Relationship Id="rId8" Type="http://schemas.openxmlformats.org/officeDocument/2006/relationships/image" Target="../media/image28.jpeg"/><Relationship Id="rId13" Type="http://schemas.openxmlformats.org/officeDocument/2006/relationships/image" Target="../media/image33.jpeg"/><Relationship Id="rId3" Type="http://schemas.openxmlformats.org/officeDocument/2006/relationships/image" Target="../media/image23.jpeg"/><Relationship Id="rId7" Type="http://schemas.openxmlformats.org/officeDocument/2006/relationships/image" Target="../media/image27.jpeg"/><Relationship Id="rId12" Type="http://schemas.openxmlformats.org/officeDocument/2006/relationships/image" Target="../media/image32.jpeg"/><Relationship Id="rId2" Type="http://schemas.openxmlformats.org/officeDocument/2006/relationships/image" Target="../media/image6.png"/><Relationship Id="rId1" Type="http://schemas.openxmlformats.org/officeDocument/2006/relationships/image" Target="../media/image7.jpeg"/><Relationship Id="rId6" Type="http://schemas.openxmlformats.org/officeDocument/2006/relationships/image" Target="../media/image26.jpeg"/><Relationship Id="rId11" Type="http://schemas.openxmlformats.org/officeDocument/2006/relationships/image" Target="../media/image31.jpeg"/><Relationship Id="rId5" Type="http://schemas.openxmlformats.org/officeDocument/2006/relationships/image" Target="../media/image25.jpeg"/><Relationship Id="rId10" Type="http://schemas.openxmlformats.org/officeDocument/2006/relationships/image" Target="../media/image30.jpeg"/><Relationship Id="rId4" Type="http://schemas.openxmlformats.org/officeDocument/2006/relationships/image" Target="../media/image24.jpeg"/><Relationship Id="rId9" Type="http://schemas.openxmlformats.org/officeDocument/2006/relationships/image" Target="../media/image29.jpeg"/><Relationship Id="rId14" Type="http://schemas.openxmlformats.org/officeDocument/2006/relationships/image" Target="../media/image34.jpeg"/></Relationships>
</file>

<file path=xl/drawings/_rels/drawing6.xml.rels><?xml version="1.0" encoding="UTF-8" standalone="yes"?>
<Relationships xmlns="http://schemas.openxmlformats.org/package/2006/relationships"><Relationship Id="rId8" Type="http://schemas.openxmlformats.org/officeDocument/2006/relationships/image" Target="../media/image40.jpeg"/><Relationship Id="rId13" Type="http://schemas.openxmlformats.org/officeDocument/2006/relationships/image" Target="../media/image45.jpeg"/><Relationship Id="rId18" Type="http://schemas.openxmlformats.org/officeDocument/2006/relationships/image" Target="../media/image50.jpeg"/><Relationship Id="rId26" Type="http://schemas.openxmlformats.org/officeDocument/2006/relationships/image" Target="../media/image58.jpeg"/><Relationship Id="rId3" Type="http://schemas.openxmlformats.org/officeDocument/2006/relationships/image" Target="../media/image35.jpeg"/><Relationship Id="rId21" Type="http://schemas.openxmlformats.org/officeDocument/2006/relationships/image" Target="../media/image53.jpeg"/><Relationship Id="rId7" Type="http://schemas.openxmlformats.org/officeDocument/2006/relationships/image" Target="../media/image39.jpeg"/><Relationship Id="rId12" Type="http://schemas.openxmlformats.org/officeDocument/2006/relationships/image" Target="../media/image44.jpeg"/><Relationship Id="rId17" Type="http://schemas.openxmlformats.org/officeDocument/2006/relationships/image" Target="../media/image49.jpeg"/><Relationship Id="rId25" Type="http://schemas.openxmlformats.org/officeDocument/2006/relationships/image" Target="../media/image57.jpeg"/><Relationship Id="rId2" Type="http://schemas.openxmlformats.org/officeDocument/2006/relationships/image" Target="../media/image6.png"/><Relationship Id="rId16" Type="http://schemas.openxmlformats.org/officeDocument/2006/relationships/image" Target="../media/image48.jpeg"/><Relationship Id="rId20" Type="http://schemas.openxmlformats.org/officeDocument/2006/relationships/image" Target="../media/image52.jpeg"/><Relationship Id="rId29" Type="http://schemas.openxmlformats.org/officeDocument/2006/relationships/image" Target="../media/image61.jpeg"/><Relationship Id="rId1" Type="http://schemas.openxmlformats.org/officeDocument/2006/relationships/image" Target="../media/image7.jpeg"/><Relationship Id="rId6" Type="http://schemas.openxmlformats.org/officeDocument/2006/relationships/image" Target="../media/image38.jpeg"/><Relationship Id="rId11" Type="http://schemas.openxmlformats.org/officeDocument/2006/relationships/image" Target="../media/image43.jpeg"/><Relationship Id="rId24" Type="http://schemas.openxmlformats.org/officeDocument/2006/relationships/image" Target="../media/image56.jpeg"/><Relationship Id="rId5" Type="http://schemas.openxmlformats.org/officeDocument/2006/relationships/image" Target="../media/image37.jpeg"/><Relationship Id="rId15" Type="http://schemas.openxmlformats.org/officeDocument/2006/relationships/image" Target="../media/image47.jpeg"/><Relationship Id="rId23" Type="http://schemas.openxmlformats.org/officeDocument/2006/relationships/image" Target="../media/image55.jpeg"/><Relationship Id="rId28" Type="http://schemas.openxmlformats.org/officeDocument/2006/relationships/image" Target="../media/image60.jpeg"/><Relationship Id="rId10" Type="http://schemas.openxmlformats.org/officeDocument/2006/relationships/image" Target="../media/image42.jpeg"/><Relationship Id="rId19" Type="http://schemas.openxmlformats.org/officeDocument/2006/relationships/image" Target="../media/image51.jpeg"/><Relationship Id="rId4" Type="http://schemas.openxmlformats.org/officeDocument/2006/relationships/image" Target="../media/image36.jpeg"/><Relationship Id="rId9" Type="http://schemas.openxmlformats.org/officeDocument/2006/relationships/image" Target="../media/image41.jpeg"/><Relationship Id="rId14" Type="http://schemas.openxmlformats.org/officeDocument/2006/relationships/image" Target="../media/image46.jpeg"/><Relationship Id="rId22" Type="http://schemas.openxmlformats.org/officeDocument/2006/relationships/image" Target="../media/image54.jpeg"/><Relationship Id="rId27" Type="http://schemas.openxmlformats.org/officeDocument/2006/relationships/image" Target="../media/image59.jpeg"/><Relationship Id="rId30" Type="http://schemas.openxmlformats.org/officeDocument/2006/relationships/image" Target="../media/image62.jpeg"/></Relationships>
</file>

<file path=xl/drawings/_rels/drawing7.xml.rels><?xml version="1.0" encoding="UTF-8" standalone="yes"?>
<Relationships xmlns="http://schemas.openxmlformats.org/package/2006/relationships"><Relationship Id="rId13" Type="http://schemas.openxmlformats.org/officeDocument/2006/relationships/image" Target="../media/image73.jpeg"/><Relationship Id="rId18" Type="http://schemas.openxmlformats.org/officeDocument/2006/relationships/image" Target="../media/image78.jpeg"/><Relationship Id="rId26" Type="http://schemas.openxmlformats.org/officeDocument/2006/relationships/image" Target="../media/image86.jpeg"/><Relationship Id="rId39" Type="http://schemas.openxmlformats.org/officeDocument/2006/relationships/image" Target="../media/image99.jpeg"/><Relationship Id="rId21" Type="http://schemas.openxmlformats.org/officeDocument/2006/relationships/image" Target="../media/image81.jpeg"/><Relationship Id="rId34" Type="http://schemas.openxmlformats.org/officeDocument/2006/relationships/image" Target="../media/image94.jpeg"/><Relationship Id="rId42" Type="http://schemas.openxmlformats.org/officeDocument/2006/relationships/image" Target="../media/image102.jpeg"/><Relationship Id="rId47" Type="http://schemas.openxmlformats.org/officeDocument/2006/relationships/image" Target="../media/image107.jpeg"/><Relationship Id="rId50" Type="http://schemas.openxmlformats.org/officeDocument/2006/relationships/image" Target="../media/image110.jpeg"/><Relationship Id="rId55" Type="http://schemas.openxmlformats.org/officeDocument/2006/relationships/image" Target="../media/image115.jpeg"/><Relationship Id="rId63" Type="http://schemas.openxmlformats.org/officeDocument/2006/relationships/image" Target="../media/image123.jpeg"/><Relationship Id="rId68" Type="http://schemas.openxmlformats.org/officeDocument/2006/relationships/image" Target="../media/image128.jpeg"/><Relationship Id="rId76" Type="http://schemas.openxmlformats.org/officeDocument/2006/relationships/image" Target="../media/image136.jpeg"/><Relationship Id="rId84" Type="http://schemas.openxmlformats.org/officeDocument/2006/relationships/image" Target="../media/image144.jpeg"/><Relationship Id="rId89" Type="http://schemas.openxmlformats.org/officeDocument/2006/relationships/image" Target="../media/image149.jpeg"/><Relationship Id="rId7" Type="http://schemas.openxmlformats.org/officeDocument/2006/relationships/image" Target="../media/image67.jpeg"/><Relationship Id="rId71" Type="http://schemas.openxmlformats.org/officeDocument/2006/relationships/image" Target="../media/image131.jpeg"/><Relationship Id="rId2" Type="http://schemas.openxmlformats.org/officeDocument/2006/relationships/image" Target="../media/image6.png"/><Relationship Id="rId16" Type="http://schemas.openxmlformats.org/officeDocument/2006/relationships/image" Target="../media/image76.jpeg"/><Relationship Id="rId29" Type="http://schemas.openxmlformats.org/officeDocument/2006/relationships/image" Target="../media/image89.jpeg"/><Relationship Id="rId11" Type="http://schemas.openxmlformats.org/officeDocument/2006/relationships/image" Target="../media/image71.jpeg"/><Relationship Id="rId24" Type="http://schemas.openxmlformats.org/officeDocument/2006/relationships/image" Target="../media/image84.jpeg"/><Relationship Id="rId32" Type="http://schemas.openxmlformats.org/officeDocument/2006/relationships/image" Target="../media/image92.jpeg"/><Relationship Id="rId37" Type="http://schemas.openxmlformats.org/officeDocument/2006/relationships/image" Target="../media/image97.jpeg"/><Relationship Id="rId40" Type="http://schemas.openxmlformats.org/officeDocument/2006/relationships/image" Target="../media/image100.jpeg"/><Relationship Id="rId45" Type="http://schemas.openxmlformats.org/officeDocument/2006/relationships/image" Target="../media/image105.jpeg"/><Relationship Id="rId53" Type="http://schemas.openxmlformats.org/officeDocument/2006/relationships/image" Target="../media/image113.jpeg"/><Relationship Id="rId58" Type="http://schemas.openxmlformats.org/officeDocument/2006/relationships/image" Target="../media/image118.jpeg"/><Relationship Id="rId66" Type="http://schemas.openxmlformats.org/officeDocument/2006/relationships/image" Target="../media/image126.jpeg"/><Relationship Id="rId74" Type="http://schemas.openxmlformats.org/officeDocument/2006/relationships/image" Target="../media/image134.jpeg"/><Relationship Id="rId79" Type="http://schemas.openxmlformats.org/officeDocument/2006/relationships/image" Target="../media/image139.jpeg"/><Relationship Id="rId87" Type="http://schemas.openxmlformats.org/officeDocument/2006/relationships/image" Target="../media/image147.jpeg"/><Relationship Id="rId5" Type="http://schemas.openxmlformats.org/officeDocument/2006/relationships/image" Target="../media/image65.jpeg"/><Relationship Id="rId61" Type="http://schemas.openxmlformats.org/officeDocument/2006/relationships/image" Target="../media/image121.jpeg"/><Relationship Id="rId82" Type="http://schemas.openxmlformats.org/officeDocument/2006/relationships/image" Target="../media/image142.jpeg"/><Relationship Id="rId19" Type="http://schemas.openxmlformats.org/officeDocument/2006/relationships/image" Target="../media/image79.jpeg"/><Relationship Id="rId4" Type="http://schemas.openxmlformats.org/officeDocument/2006/relationships/image" Target="../media/image64.jpeg"/><Relationship Id="rId9" Type="http://schemas.openxmlformats.org/officeDocument/2006/relationships/image" Target="../media/image69.png"/><Relationship Id="rId14" Type="http://schemas.openxmlformats.org/officeDocument/2006/relationships/image" Target="../media/image74.jpeg"/><Relationship Id="rId22" Type="http://schemas.openxmlformats.org/officeDocument/2006/relationships/image" Target="../media/image82.jpeg"/><Relationship Id="rId27" Type="http://schemas.openxmlformats.org/officeDocument/2006/relationships/image" Target="../media/image87.jpeg"/><Relationship Id="rId30" Type="http://schemas.openxmlformats.org/officeDocument/2006/relationships/image" Target="../media/image90.jpeg"/><Relationship Id="rId35" Type="http://schemas.openxmlformats.org/officeDocument/2006/relationships/image" Target="../media/image95.jpeg"/><Relationship Id="rId43" Type="http://schemas.openxmlformats.org/officeDocument/2006/relationships/image" Target="../media/image103.jpeg"/><Relationship Id="rId48" Type="http://schemas.openxmlformats.org/officeDocument/2006/relationships/image" Target="../media/image108.jpeg"/><Relationship Id="rId56" Type="http://schemas.openxmlformats.org/officeDocument/2006/relationships/image" Target="../media/image116.jpeg"/><Relationship Id="rId64" Type="http://schemas.openxmlformats.org/officeDocument/2006/relationships/image" Target="../media/image124.jpeg"/><Relationship Id="rId69" Type="http://schemas.openxmlformats.org/officeDocument/2006/relationships/image" Target="../media/image129.jpeg"/><Relationship Id="rId77" Type="http://schemas.openxmlformats.org/officeDocument/2006/relationships/image" Target="../media/image137.jpeg"/><Relationship Id="rId8" Type="http://schemas.openxmlformats.org/officeDocument/2006/relationships/image" Target="../media/image68.jpeg"/><Relationship Id="rId51" Type="http://schemas.openxmlformats.org/officeDocument/2006/relationships/image" Target="../media/image111.jpeg"/><Relationship Id="rId72" Type="http://schemas.openxmlformats.org/officeDocument/2006/relationships/image" Target="../media/image132.jpeg"/><Relationship Id="rId80" Type="http://schemas.openxmlformats.org/officeDocument/2006/relationships/image" Target="../media/image140.jpeg"/><Relationship Id="rId85" Type="http://schemas.openxmlformats.org/officeDocument/2006/relationships/image" Target="../media/image145.jpeg"/><Relationship Id="rId3" Type="http://schemas.openxmlformats.org/officeDocument/2006/relationships/image" Target="../media/image63.jpeg"/><Relationship Id="rId12" Type="http://schemas.openxmlformats.org/officeDocument/2006/relationships/image" Target="../media/image72.jpeg"/><Relationship Id="rId17" Type="http://schemas.openxmlformats.org/officeDocument/2006/relationships/image" Target="../media/image77.jpeg"/><Relationship Id="rId25" Type="http://schemas.openxmlformats.org/officeDocument/2006/relationships/image" Target="../media/image85.jpeg"/><Relationship Id="rId33" Type="http://schemas.openxmlformats.org/officeDocument/2006/relationships/image" Target="../media/image93.jpeg"/><Relationship Id="rId38" Type="http://schemas.openxmlformats.org/officeDocument/2006/relationships/image" Target="../media/image98.jpeg"/><Relationship Id="rId46" Type="http://schemas.openxmlformats.org/officeDocument/2006/relationships/image" Target="../media/image106.jpeg"/><Relationship Id="rId59" Type="http://schemas.openxmlformats.org/officeDocument/2006/relationships/image" Target="../media/image119.jpeg"/><Relationship Id="rId67" Type="http://schemas.openxmlformats.org/officeDocument/2006/relationships/image" Target="../media/image127.jpeg"/><Relationship Id="rId20" Type="http://schemas.openxmlformats.org/officeDocument/2006/relationships/image" Target="../media/image80.jpeg"/><Relationship Id="rId41" Type="http://schemas.openxmlformats.org/officeDocument/2006/relationships/image" Target="../media/image101.jpeg"/><Relationship Id="rId54" Type="http://schemas.openxmlformats.org/officeDocument/2006/relationships/image" Target="../media/image114.jpeg"/><Relationship Id="rId62" Type="http://schemas.openxmlformats.org/officeDocument/2006/relationships/image" Target="../media/image122.jpeg"/><Relationship Id="rId70" Type="http://schemas.openxmlformats.org/officeDocument/2006/relationships/image" Target="../media/image130.jpeg"/><Relationship Id="rId75" Type="http://schemas.openxmlformats.org/officeDocument/2006/relationships/image" Target="../media/image135.jpeg"/><Relationship Id="rId83" Type="http://schemas.openxmlformats.org/officeDocument/2006/relationships/image" Target="../media/image143.jpeg"/><Relationship Id="rId88" Type="http://schemas.openxmlformats.org/officeDocument/2006/relationships/image" Target="../media/image148.jpeg"/><Relationship Id="rId1" Type="http://schemas.openxmlformats.org/officeDocument/2006/relationships/image" Target="../media/image7.jpeg"/><Relationship Id="rId6" Type="http://schemas.openxmlformats.org/officeDocument/2006/relationships/image" Target="../media/image66.jpeg"/><Relationship Id="rId15" Type="http://schemas.openxmlformats.org/officeDocument/2006/relationships/image" Target="../media/image75.jpeg"/><Relationship Id="rId23" Type="http://schemas.openxmlformats.org/officeDocument/2006/relationships/image" Target="../media/image83.jpeg"/><Relationship Id="rId28" Type="http://schemas.openxmlformats.org/officeDocument/2006/relationships/image" Target="../media/image88.jpeg"/><Relationship Id="rId36" Type="http://schemas.openxmlformats.org/officeDocument/2006/relationships/image" Target="../media/image96.jpeg"/><Relationship Id="rId49" Type="http://schemas.openxmlformats.org/officeDocument/2006/relationships/image" Target="../media/image109.jpeg"/><Relationship Id="rId57" Type="http://schemas.openxmlformats.org/officeDocument/2006/relationships/image" Target="../media/image117.jpeg"/><Relationship Id="rId10" Type="http://schemas.openxmlformats.org/officeDocument/2006/relationships/image" Target="../media/image70.jpeg"/><Relationship Id="rId31" Type="http://schemas.openxmlformats.org/officeDocument/2006/relationships/image" Target="../media/image91.jpeg"/><Relationship Id="rId44" Type="http://schemas.openxmlformats.org/officeDocument/2006/relationships/image" Target="../media/image104.jpeg"/><Relationship Id="rId52" Type="http://schemas.openxmlformats.org/officeDocument/2006/relationships/image" Target="../media/image112.jpeg"/><Relationship Id="rId60" Type="http://schemas.openxmlformats.org/officeDocument/2006/relationships/image" Target="../media/image120.jpeg"/><Relationship Id="rId65" Type="http://schemas.openxmlformats.org/officeDocument/2006/relationships/image" Target="../media/image125.jpeg"/><Relationship Id="rId73" Type="http://schemas.openxmlformats.org/officeDocument/2006/relationships/image" Target="../media/image133.jpeg"/><Relationship Id="rId78" Type="http://schemas.openxmlformats.org/officeDocument/2006/relationships/image" Target="../media/image138.jpeg"/><Relationship Id="rId81" Type="http://schemas.openxmlformats.org/officeDocument/2006/relationships/image" Target="../media/image141.jpeg"/><Relationship Id="rId86" Type="http://schemas.openxmlformats.org/officeDocument/2006/relationships/image" Target="../media/image146.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56.jpeg"/><Relationship Id="rId13" Type="http://schemas.openxmlformats.org/officeDocument/2006/relationships/image" Target="../media/image161.jpeg"/><Relationship Id="rId18" Type="http://schemas.openxmlformats.org/officeDocument/2006/relationships/image" Target="../media/image166.jpeg"/><Relationship Id="rId3" Type="http://schemas.openxmlformats.org/officeDocument/2006/relationships/image" Target="../media/image151.jpeg"/><Relationship Id="rId21" Type="http://schemas.openxmlformats.org/officeDocument/2006/relationships/image" Target="../media/image169.jpeg"/><Relationship Id="rId7" Type="http://schemas.openxmlformats.org/officeDocument/2006/relationships/image" Target="../media/image155.jpeg"/><Relationship Id="rId12" Type="http://schemas.openxmlformats.org/officeDocument/2006/relationships/image" Target="../media/image160.jpeg"/><Relationship Id="rId17" Type="http://schemas.openxmlformats.org/officeDocument/2006/relationships/image" Target="../media/image165.jpeg"/><Relationship Id="rId2" Type="http://schemas.openxmlformats.org/officeDocument/2006/relationships/image" Target="../media/image150.png"/><Relationship Id="rId16" Type="http://schemas.openxmlformats.org/officeDocument/2006/relationships/image" Target="../media/image164.jpeg"/><Relationship Id="rId20" Type="http://schemas.openxmlformats.org/officeDocument/2006/relationships/image" Target="../media/image168.jpeg"/><Relationship Id="rId1" Type="http://schemas.openxmlformats.org/officeDocument/2006/relationships/image" Target="../media/image7.jpeg"/><Relationship Id="rId6" Type="http://schemas.openxmlformats.org/officeDocument/2006/relationships/image" Target="../media/image154.png"/><Relationship Id="rId11" Type="http://schemas.openxmlformats.org/officeDocument/2006/relationships/image" Target="../media/image159.jpeg"/><Relationship Id="rId5" Type="http://schemas.openxmlformats.org/officeDocument/2006/relationships/image" Target="../media/image153.jpeg"/><Relationship Id="rId15" Type="http://schemas.openxmlformats.org/officeDocument/2006/relationships/image" Target="../media/image163.jpeg"/><Relationship Id="rId10" Type="http://schemas.openxmlformats.org/officeDocument/2006/relationships/image" Target="../media/image158.jpeg"/><Relationship Id="rId19" Type="http://schemas.openxmlformats.org/officeDocument/2006/relationships/image" Target="../media/image167.jpeg"/><Relationship Id="rId4" Type="http://schemas.openxmlformats.org/officeDocument/2006/relationships/image" Target="../media/image152.png"/><Relationship Id="rId9" Type="http://schemas.openxmlformats.org/officeDocument/2006/relationships/image" Target="../media/image157.jpeg"/><Relationship Id="rId14" Type="http://schemas.openxmlformats.org/officeDocument/2006/relationships/image" Target="../media/image162.jpeg"/><Relationship Id="rId22" Type="http://schemas.openxmlformats.org/officeDocument/2006/relationships/image" Target="../media/image170.jpeg"/></Relationships>
</file>

<file path=xl/drawings/_rels/drawing9.xml.rels><?xml version="1.0" encoding="UTF-8" standalone="yes"?>
<Relationships xmlns="http://schemas.openxmlformats.org/package/2006/relationships"><Relationship Id="rId3" Type="http://schemas.openxmlformats.org/officeDocument/2006/relationships/image" Target="../media/image171.jpeg"/><Relationship Id="rId7" Type="http://schemas.openxmlformats.org/officeDocument/2006/relationships/image" Target="../media/image175.jpeg"/><Relationship Id="rId2" Type="http://schemas.openxmlformats.org/officeDocument/2006/relationships/image" Target="../media/image6.png"/><Relationship Id="rId1" Type="http://schemas.openxmlformats.org/officeDocument/2006/relationships/image" Target="../media/image7.jpeg"/><Relationship Id="rId6" Type="http://schemas.openxmlformats.org/officeDocument/2006/relationships/image" Target="../media/image174.jpeg"/><Relationship Id="rId5" Type="http://schemas.openxmlformats.org/officeDocument/2006/relationships/image" Target="../media/image173.jpeg"/><Relationship Id="rId4" Type="http://schemas.openxmlformats.org/officeDocument/2006/relationships/image" Target="../media/image172.jpeg"/></Relationships>
</file>

<file path=xl/drawings/drawing1.xml><?xml version="1.0" encoding="utf-8"?>
<xdr:wsDr xmlns:xdr="http://schemas.openxmlformats.org/drawingml/2006/spreadsheetDrawing" xmlns:a="http://schemas.openxmlformats.org/drawingml/2006/main">
  <xdr:twoCellAnchor>
    <xdr:from>
      <xdr:col>12</xdr:col>
      <xdr:colOff>11905</xdr:colOff>
      <xdr:row>267</xdr:row>
      <xdr:rowOff>0</xdr:rowOff>
    </xdr:from>
    <xdr:to>
      <xdr:col>19</xdr:col>
      <xdr:colOff>1142999</xdr:colOff>
      <xdr:row>275</xdr:row>
      <xdr:rowOff>428625</xdr:rowOff>
    </xdr:to>
    <xdr:graphicFrame macro="">
      <xdr:nvGraphicFramePr>
        <xdr:cNvPr id="3" name="Gráfico 2">
          <a:extLst>
            <a:ext uri="{FF2B5EF4-FFF2-40B4-BE49-F238E27FC236}">
              <a16:creationId xmlns:a16="http://schemas.microsoft.com/office/drawing/2014/main" id="{10841992-39D9-4DFC-980B-8FB4C45FB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157</xdr:row>
      <xdr:rowOff>44223</xdr:rowOff>
    </xdr:from>
    <xdr:to>
      <xdr:col>19</xdr:col>
      <xdr:colOff>1143000</xdr:colOff>
      <xdr:row>164</xdr:row>
      <xdr:rowOff>231320</xdr:rowOff>
    </xdr:to>
    <xdr:graphicFrame macro="">
      <xdr:nvGraphicFramePr>
        <xdr:cNvPr id="4" name="Gráfico 5">
          <a:extLst>
            <a:ext uri="{FF2B5EF4-FFF2-40B4-BE49-F238E27FC236}">
              <a16:creationId xmlns:a16="http://schemas.microsoft.com/office/drawing/2014/main" id="{0AC5DD80-E60F-4817-B636-7294F8B991A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224</xdr:row>
      <xdr:rowOff>83127</xdr:rowOff>
    </xdr:from>
    <xdr:to>
      <xdr:col>19</xdr:col>
      <xdr:colOff>1166812</xdr:colOff>
      <xdr:row>230</xdr:row>
      <xdr:rowOff>193965</xdr:rowOff>
    </xdr:to>
    <xdr:graphicFrame macro="">
      <xdr:nvGraphicFramePr>
        <xdr:cNvPr id="5" name="Gráfico 6">
          <a:extLst>
            <a:ext uri="{FF2B5EF4-FFF2-40B4-BE49-F238E27FC236}">
              <a16:creationId xmlns:a16="http://schemas.microsoft.com/office/drawing/2014/main" id="{5950A534-D975-41E3-AFEA-9D4EA5ABC8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282</xdr:row>
      <xdr:rowOff>23813</xdr:rowOff>
    </xdr:from>
    <xdr:to>
      <xdr:col>19</xdr:col>
      <xdr:colOff>1095376</xdr:colOff>
      <xdr:row>289</xdr:row>
      <xdr:rowOff>285750</xdr:rowOff>
    </xdr:to>
    <xdr:graphicFrame macro="">
      <xdr:nvGraphicFramePr>
        <xdr:cNvPr id="6" name="Gráfico 7">
          <a:extLst>
            <a:ext uri="{FF2B5EF4-FFF2-40B4-BE49-F238E27FC236}">
              <a16:creationId xmlns:a16="http://schemas.microsoft.com/office/drawing/2014/main" id="{C081F190-77D0-4367-9878-58A3E0C4A2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303</xdr:row>
      <xdr:rowOff>0</xdr:rowOff>
    </xdr:from>
    <xdr:to>
      <xdr:col>19</xdr:col>
      <xdr:colOff>1131094</xdr:colOff>
      <xdr:row>310</xdr:row>
      <xdr:rowOff>11906</xdr:rowOff>
    </xdr:to>
    <xdr:graphicFrame macro="">
      <xdr:nvGraphicFramePr>
        <xdr:cNvPr id="7" name="Gráfico 8">
          <a:extLst>
            <a:ext uri="{FF2B5EF4-FFF2-40B4-BE49-F238E27FC236}">
              <a16:creationId xmlns:a16="http://schemas.microsoft.com/office/drawing/2014/main" id="{D63BC002-992D-4461-8FBB-8BAFBB2E4C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FDD9BE73-D573-4AB8-8CBD-2B9CB080860F}"/>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21704"/>
        <a:stretch/>
      </xdr:blipFill>
      <xdr:spPr>
        <a:xfrm>
          <a:off x="489516" y="292667"/>
          <a:ext cx="2026896" cy="1020129"/>
        </a:xfrm>
        <a:prstGeom prst="rect">
          <a:avLst/>
        </a:prstGeom>
      </xdr:spPr>
    </xdr:pic>
    <xdr:clientData/>
  </xdr:twoCellAnchor>
  <xdr:twoCellAnchor>
    <xdr:from>
      <xdr:col>11</xdr:col>
      <xdr:colOff>142875</xdr:colOff>
      <xdr:row>142</xdr:row>
      <xdr:rowOff>269875</xdr:rowOff>
    </xdr:from>
    <xdr:to>
      <xdr:col>19</xdr:col>
      <xdr:colOff>1188736</xdr:colOff>
      <xdr:row>154</xdr:row>
      <xdr:rowOff>147411</xdr:rowOff>
    </xdr:to>
    <xdr:graphicFrame macro="">
      <xdr:nvGraphicFramePr>
        <xdr:cNvPr id="9" name="Gráfico 8">
          <a:extLst>
            <a:ext uri="{FF2B5EF4-FFF2-40B4-BE49-F238E27FC236}">
              <a16:creationId xmlns:a16="http://schemas.microsoft.com/office/drawing/2014/main" id="{13E87E88-69CA-4D87-BBB9-BFCAF6E52E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746760</xdr:colOff>
      <xdr:row>399</xdr:row>
      <xdr:rowOff>213360</xdr:rowOff>
    </xdr:from>
    <xdr:to>
      <xdr:col>17</xdr:col>
      <xdr:colOff>175260</xdr:colOff>
      <xdr:row>399</xdr:row>
      <xdr:rowOff>3390900</xdr:rowOff>
    </xdr:to>
    <xdr:pic>
      <xdr:nvPicPr>
        <xdr:cNvPr id="12" name="Imagen 11">
          <a:extLst>
            <a:ext uri="{FF2B5EF4-FFF2-40B4-BE49-F238E27FC236}">
              <a16:creationId xmlns:a16="http://schemas.microsoft.com/office/drawing/2014/main" id="{C4C91DA1-1F64-4A1F-9D5B-ED25B83A525B}"/>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5943600" y="436046880"/>
          <a:ext cx="9456420" cy="3177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219075</xdr:colOff>
      <xdr:row>1</xdr:row>
      <xdr:rowOff>114300</xdr:rowOff>
    </xdr:from>
    <xdr:to>
      <xdr:col>1</xdr:col>
      <xdr:colOff>1084242</xdr:colOff>
      <xdr:row>4</xdr:row>
      <xdr:rowOff>257475</xdr:rowOff>
    </xdr:to>
    <xdr:pic>
      <xdr:nvPicPr>
        <xdr:cNvPr id="2" name="Imagen 1">
          <a:extLst>
            <a:ext uri="{FF2B5EF4-FFF2-40B4-BE49-F238E27FC236}">
              <a16:creationId xmlns:a16="http://schemas.microsoft.com/office/drawing/2014/main" id="{A37990B5-31A4-467B-A1DB-58AF359FBA6B}"/>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31495" y="297180"/>
          <a:ext cx="865167" cy="638475"/>
        </a:xfrm>
        <a:prstGeom prst="rect">
          <a:avLst/>
        </a:prstGeom>
      </xdr:spPr>
    </xdr:pic>
    <xdr:clientData/>
  </xdr:twoCellAnchor>
  <xdr:twoCellAnchor editAs="oneCell">
    <xdr:from>
      <xdr:col>8</xdr:col>
      <xdr:colOff>114300</xdr:colOff>
      <xdr:row>1</xdr:row>
      <xdr:rowOff>66674</xdr:rowOff>
    </xdr:from>
    <xdr:to>
      <xdr:col>8</xdr:col>
      <xdr:colOff>942975</xdr:colOff>
      <xdr:row>4</xdr:row>
      <xdr:rowOff>295274</xdr:rowOff>
    </xdr:to>
    <xdr:pic>
      <xdr:nvPicPr>
        <xdr:cNvPr id="3" name="3 Imagen">
          <a:extLst>
            <a:ext uri="{FF2B5EF4-FFF2-40B4-BE49-F238E27FC236}">
              <a16:creationId xmlns:a16="http://schemas.microsoft.com/office/drawing/2014/main" id="{22087C01-2678-4A0F-A6A8-DEA2C1F747DC}"/>
            </a:ext>
          </a:extLst>
        </xdr:cNvPr>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6499860" y="249554"/>
          <a:ext cx="828675" cy="723900"/>
        </a:xfrm>
        <a:prstGeom prst="rect">
          <a:avLst/>
        </a:prstGeom>
        <a:noFill/>
      </xdr:spPr>
    </xdr:pic>
    <xdr:clientData/>
  </xdr:twoCellAnchor>
  <xdr:twoCellAnchor editAs="oneCell">
    <xdr:from>
      <xdr:col>10</xdr:col>
      <xdr:colOff>170461</xdr:colOff>
      <xdr:row>1</xdr:row>
      <xdr:rowOff>98095</xdr:rowOff>
    </xdr:from>
    <xdr:to>
      <xdr:col>10</xdr:col>
      <xdr:colOff>1034886</xdr:colOff>
      <xdr:row>4</xdr:row>
      <xdr:rowOff>241270</xdr:rowOff>
    </xdr:to>
    <xdr:pic>
      <xdr:nvPicPr>
        <xdr:cNvPr id="4" name="Imagen 3">
          <a:extLst>
            <a:ext uri="{FF2B5EF4-FFF2-40B4-BE49-F238E27FC236}">
              <a16:creationId xmlns:a16="http://schemas.microsoft.com/office/drawing/2014/main" id="{36504945-15CA-490B-988B-766BA6AD7539}"/>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87741" y="280975"/>
          <a:ext cx="864425" cy="638475"/>
        </a:xfrm>
        <a:prstGeom prst="rect">
          <a:avLst/>
        </a:prstGeom>
      </xdr:spPr>
    </xdr:pic>
    <xdr:clientData/>
  </xdr:twoCellAnchor>
  <xdr:twoCellAnchor editAs="oneCell">
    <xdr:from>
      <xdr:col>18</xdr:col>
      <xdr:colOff>132485</xdr:colOff>
      <xdr:row>1</xdr:row>
      <xdr:rowOff>81396</xdr:rowOff>
    </xdr:from>
    <xdr:to>
      <xdr:col>18</xdr:col>
      <xdr:colOff>975130</xdr:colOff>
      <xdr:row>4</xdr:row>
      <xdr:rowOff>262371</xdr:rowOff>
    </xdr:to>
    <xdr:pic>
      <xdr:nvPicPr>
        <xdr:cNvPr id="5" name="3 Imagen">
          <a:extLst>
            <a:ext uri="{FF2B5EF4-FFF2-40B4-BE49-F238E27FC236}">
              <a16:creationId xmlns:a16="http://schemas.microsoft.com/office/drawing/2014/main" id="{660D895C-B353-460B-99B1-39B79AA48FAF}"/>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5783965" y="264276"/>
          <a:ext cx="842645" cy="676275"/>
        </a:xfrm>
        <a:prstGeom prst="rect">
          <a:avLst/>
        </a:prstGeom>
        <a:noFill/>
      </xdr:spPr>
    </xdr:pic>
    <xdr:clientData/>
  </xdr:twoCellAnchor>
</xdr:wsDr>
</file>

<file path=xl/drawings/drawing3.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7939763B-0799-4FC5-BFDC-17FA35EC29F9}"/>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99474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6A1B1EBA-B1DB-4D06-8B27-F2779A9A52F3}"/>
            </a:ext>
          </a:extLst>
        </xdr:cNvPr>
        <xdr:cNvPicPr>
          <a:picLocks noChangeAspect="1"/>
        </xdr:cNvPicPr>
      </xdr:nvPicPr>
      <xdr:blipFill>
        <a:blip xmlns:r="http://schemas.openxmlformats.org/officeDocument/2006/relationships" r:embed="rId2"/>
        <a:stretch>
          <a:fillRect/>
        </a:stretch>
      </xdr:blipFill>
      <xdr:spPr>
        <a:xfrm>
          <a:off x="8134350" y="375286"/>
          <a:ext cx="933450" cy="552450"/>
        </a:xfrm>
        <a:prstGeom prst="rect">
          <a:avLst/>
        </a:prstGeom>
      </xdr:spPr>
    </xdr:pic>
    <xdr:clientData/>
  </xdr:oneCellAnchor>
  <xdr:twoCellAnchor editAs="oneCell">
    <xdr:from>
      <xdr:col>1</xdr:col>
      <xdr:colOff>747505</xdr:colOff>
      <xdr:row>8</xdr:row>
      <xdr:rowOff>139788</xdr:rowOff>
    </xdr:from>
    <xdr:to>
      <xdr:col>6</xdr:col>
      <xdr:colOff>201505</xdr:colOff>
      <xdr:row>21</xdr:row>
      <xdr:rowOff>111288</xdr:rowOff>
    </xdr:to>
    <xdr:pic>
      <xdr:nvPicPr>
        <xdr:cNvPr id="4" name="Imagen 3">
          <a:extLst>
            <a:ext uri="{FF2B5EF4-FFF2-40B4-BE49-F238E27FC236}">
              <a16:creationId xmlns:a16="http://schemas.microsoft.com/office/drawing/2014/main" id="{0520B8E0-D4E3-4E6F-A95B-E07379F1E4E1}"/>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539985" y="1991448"/>
          <a:ext cx="3416400" cy="2348940"/>
        </a:xfrm>
        <a:prstGeom prst="rect">
          <a:avLst/>
        </a:prstGeom>
      </xdr:spPr>
    </xdr:pic>
    <xdr:clientData/>
  </xdr:twoCellAnchor>
  <xdr:twoCellAnchor editAs="oneCell">
    <xdr:from>
      <xdr:col>1</xdr:col>
      <xdr:colOff>704850</xdr:colOff>
      <xdr:row>24</xdr:row>
      <xdr:rowOff>38825</xdr:rowOff>
    </xdr:from>
    <xdr:to>
      <xdr:col>6</xdr:col>
      <xdr:colOff>323848</xdr:colOff>
      <xdr:row>37</xdr:row>
      <xdr:rowOff>134074</xdr:rowOff>
    </xdr:to>
    <xdr:pic>
      <xdr:nvPicPr>
        <xdr:cNvPr id="5" name="Imagen 4">
          <a:extLst>
            <a:ext uri="{FF2B5EF4-FFF2-40B4-BE49-F238E27FC236}">
              <a16:creationId xmlns:a16="http://schemas.microsoft.com/office/drawing/2014/main" id="{4E22E664-767C-4B71-B5B6-E272513C7D88}"/>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497330" y="4824185"/>
          <a:ext cx="3581398" cy="2472689"/>
        </a:xfrm>
        <a:prstGeom prst="rect">
          <a:avLst/>
        </a:prstGeom>
      </xdr:spPr>
    </xdr:pic>
    <xdr:clientData/>
  </xdr:twoCellAnchor>
  <xdr:oneCellAnchor>
    <xdr:from>
      <xdr:col>1</xdr:col>
      <xdr:colOff>602536</xdr:colOff>
      <xdr:row>41</xdr:row>
      <xdr:rowOff>41583</xdr:rowOff>
    </xdr:from>
    <xdr:ext cx="3388439" cy="2258959"/>
    <xdr:pic>
      <xdr:nvPicPr>
        <xdr:cNvPr id="6" name="Imagen 5">
          <a:extLst>
            <a:ext uri="{FF2B5EF4-FFF2-40B4-BE49-F238E27FC236}">
              <a16:creationId xmlns:a16="http://schemas.microsoft.com/office/drawing/2014/main" id="{D717544E-0D85-4BC1-8777-BE145BA4A189}"/>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395016" y="7951143"/>
          <a:ext cx="3388439" cy="2258959"/>
        </a:xfrm>
        <a:prstGeom prst="rect">
          <a:avLst/>
        </a:prstGeom>
      </xdr:spPr>
    </xdr:pic>
    <xdr:clientData/>
  </xdr:oneCellAnchor>
  <xdr:oneCellAnchor>
    <xdr:from>
      <xdr:col>7</xdr:col>
      <xdr:colOff>265265</xdr:colOff>
      <xdr:row>40</xdr:row>
      <xdr:rowOff>80249</xdr:rowOff>
    </xdr:from>
    <xdr:ext cx="3325658" cy="2494244"/>
    <xdr:pic>
      <xdr:nvPicPr>
        <xdr:cNvPr id="7" name="Imagen 6">
          <a:extLst>
            <a:ext uri="{FF2B5EF4-FFF2-40B4-BE49-F238E27FC236}">
              <a16:creationId xmlns:a16="http://schemas.microsoft.com/office/drawing/2014/main" id="{E24E1249-1FC2-469A-A5A0-008CD9A6D02A}"/>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812625" y="7799309"/>
          <a:ext cx="3325658" cy="2494244"/>
        </a:xfrm>
        <a:prstGeom prst="rect">
          <a:avLst/>
        </a:prstGeom>
      </xdr:spPr>
    </xdr:pic>
    <xdr:clientData/>
  </xdr:oneCellAnchor>
  <xdr:twoCellAnchor editAs="oneCell">
    <xdr:from>
      <xdr:col>7</xdr:col>
      <xdr:colOff>152400</xdr:colOff>
      <xdr:row>8</xdr:row>
      <xdr:rowOff>114300</xdr:rowOff>
    </xdr:from>
    <xdr:to>
      <xdr:col>11</xdr:col>
      <xdr:colOff>368400</xdr:colOff>
      <xdr:row>21</xdr:row>
      <xdr:rowOff>85800</xdr:rowOff>
    </xdr:to>
    <xdr:pic>
      <xdr:nvPicPr>
        <xdr:cNvPr id="8" name="Imagen 7">
          <a:extLst>
            <a:ext uri="{FF2B5EF4-FFF2-40B4-BE49-F238E27FC236}">
              <a16:creationId xmlns:a16="http://schemas.microsoft.com/office/drawing/2014/main" id="{C85CBAB7-24CF-4E29-B8A4-F977A27382E3}"/>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699760" y="1965960"/>
          <a:ext cx="3385920" cy="2348940"/>
        </a:xfrm>
        <a:prstGeom prst="rect">
          <a:avLst/>
        </a:prstGeom>
      </xdr:spPr>
    </xdr:pic>
    <xdr:clientData/>
  </xdr:twoCellAnchor>
  <xdr:twoCellAnchor editAs="oneCell">
    <xdr:from>
      <xdr:col>7</xdr:col>
      <xdr:colOff>277799</xdr:colOff>
      <xdr:row>24</xdr:row>
      <xdr:rowOff>103576</xdr:rowOff>
    </xdr:from>
    <xdr:to>
      <xdr:col>11</xdr:col>
      <xdr:colOff>482598</xdr:colOff>
      <xdr:row>37</xdr:row>
      <xdr:rowOff>66675</xdr:rowOff>
    </xdr:to>
    <xdr:pic>
      <xdr:nvPicPr>
        <xdr:cNvPr id="9" name="Imagen 8">
          <a:extLst>
            <a:ext uri="{FF2B5EF4-FFF2-40B4-BE49-F238E27FC236}">
              <a16:creationId xmlns:a16="http://schemas.microsoft.com/office/drawing/2014/main" id="{DC2DB081-CF9A-4585-B089-5A891F864D34}"/>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5825159" y="4888936"/>
          <a:ext cx="3374719" cy="2340539"/>
        </a:xfrm>
        <a:prstGeom prst="rect">
          <a:avLst/>
        </a:prstGeom>
      </xdr:spPr>
    </xdr:pic>
    <xdr:clientData/>
  </xdr:twoCellAnchor>
  <xdr:twoCellAnchor editAs="oneCell">
    <xdr:from>
      <xdr:col>1</xdr:col>
      <xdr:colOff>752475</xdr:colOff>
      <xdr:row>56</xdr:row>
      <xdr:rowOff>96012</xdr:rowOff>
    </xdr:from>
    <xdr:to>
      <xdr:col>6</xdr:col>
      <xdr:colOff>265083</xdr:colOff>
      <xdr:row>69</xdr:row>
      <xdr:rowOff>111468</xdr:rowOff>
    </xdr:to>
    <xdr:pic>
      <xdr:nvPicPr>
        <xdr:cNvPr id="10" name="Imagen 9">
          <a:extLst>
            <a:ext uri="{FF2B5EF4-FFF2-40B4-BE49-F238E27FC236}">
              <a16:creationId xmlns:a16="http://schemas.microsoft.com/office/drawing/2014/main" id="{D0821C57-6D47-4C9D-919F-97A30488B72E}"/>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544955" y="11061192"/>
          <a:ext cx="3475008" cy="2491956"/>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F8AF9C95-96EA-4197-8A09-414A715DDB7D}"/>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7D56CB42-6B95-4D60-9373-A9C25EC87CA1}"/>
            </a:ext>
          </a:extLst>
        </xdr:cNvPr>
        <xdr:cNvPicPr>
          <a:picLocks noChangeAspect="1"/>
        </xdr:cNvPicPr>
      </xdr:nvPicPr>
      <xdr:blipFill>
        <a:blip xmlns:r="http://schemas.openxmlformats.org/officeDocument/2006/relationships" r:embed="rId2"/>
        <a:stretch>
          <a:fillRect/>
        </a:stretch>
      </xdr:blipFill>
      <xdr:spPr>
        <a:xfrm>
          <a:off x="6823710" y="207646"/>
          <a:ext cx="933450" cy="552450"/>
        </a:xfrm>
        <a:prstGeom prst="rect">
          <a:avLst/>
        </a:prstGeom>
      </xdr:spPr>
    </xdr:pic>
    <xdr:clientData/>
  </xdr:oneCellAnchor>
  <xdr:twoCellAnchor editAs="oneCell">
    <xdr:from>
      <xdr:col>2</xdr:col>
      <xdr:colOff>475040</xdr:colOff>
      <xdr:row>77</xdr:row>
      <xdr:rowOff>35983</xdr:rowOff>
    </xdr:from>
    <xdr:to>
      <xdr:col>5</xdr:col>
      <xdr:colOff>661427</xdr:colOff>
      <xdr:row>90</xdr:row>
      <xdr:rowOff>142179</xdr:rowOff>
    </xdr:to>
    <xdr:pic>
      <xdr:nvPicPr>
        <xdr:cNvPr id="16" name="Imagen 15">
          <a:extLst>
            <a:ext uri="{FF2B5EF4-FFF2-40B4-BE49-F238E27FC236}">
              <a16:creationId xmlns:a16="http://schemas.microsoft.com/office/drawing/2014/main" id="{EF06ABD5-45C7-47A0-8765-94106E5997A5}"/>
            </a:ext>
          </a:extLst>
        </xdr:cNvPr>
        <xdr:cNvPicPr>
          <a:picLocks noChangeAspect="1"/>
        </xdr:cNvPicPr>
      </xdr:nvPicPr>
      <xdr:blipFill>
        <a:blip xmlns:r="http://schemas.openxmlformats.org/officeDocument/2006/relationships" r:embed="rId3"/>
        <a:stretch>
          <a:fillRect/>
        </a:stretch>
      </xdr:blipFill>
      <xdr:spPr>
        <a:xfrm>
          <a:off x="1050773" y="18323983"/>
          <a:ext cx="2099854" cy="2527663"/>
        </a:xfrm>
        <a:prstGeom prst="rect">
          <a:avLst/>
        </a:prstGeom>
      </xdr:spPr>
    </xdr:pic>
    <xdr:clientData/>
  </xdr:twoCellAnchor>
  <xdr:twoCellAnchor editAs="oneCell">
    <xdr:from>
      <xdr:col>8</xdr:col>
      <xdr:colOff>222250</xdr:colOff>
      <xdr:row>77</xdr:row>
      <xdr:rowOff>0</xdr:rowOff>
    </xdr:from>
    <xdr:to>
      <xdr:col>10</xdr:col>
      <xdr:colOff>499231</xdr:colOff>
      <xdr:row>90</xdr:row>
      <xdr:rowOff>129056</xdr:rowOff>
    </xdr:to>
    <xdr:pic>
      <xdr:nvPicPr>
        <xdr:cNvPr id="17" name="Imagen 16">
          <a:extLst>
            <a:ext uri="{FF2B5EF4-FFF2-40B4-BE49-F238E27FC236}">
              <a16:creationId xmlns:a16="http://schemas.microsoft.com/office/drawing/2014/main" id="{F0D6B5A0-5AD5-4507-A031-8550FD61E005}"/>
            </a:ext>
          </a:extLst>
        </xdr:cNvPr>
        <xdr:cNvPicPr>
          <a:picLocks noChangeAspect="1"/>
        </xdr:cNvPicPr>
      </xdr:nvPicPr>
      <xdr:blipFill>
        <a:blip xmlns:r="http://schemas.openxmlformats.org/officeDocument/2006/relationships" r:embed="rId4"/>
        <a:stretch>
          <a:fillRect/>
        </a:stretch>
      </xdr:blipFill>
      <xdr:spPr>
        <a:xfrm>
          <a:off x="4997450" y="18288000"/>
          <a:ext cx="2122714" cy="2550523"/>
        </a:xfrm>
        <a:prstGeom prst="rect">
          <a:avLst/>
        </a:prstGeom>
      </xdr:spPr>
    </xdr:pic>
    <xdr:clientData/>
  </xdr:twoCellAnchor>
  <xdr:twoCellAnchor editAs="oneCell">
    <xdr:from>
      <xdr:col>1</xdr:col>
      <xdr:colOff>237067</xdr:colOff>
      <xdr:row>95</xdr:row>
      <xdr:rowOff>100391</xdr:rowOff>
    </xdr:from>
    <xdr:to>
      <xdr:col>6</xdr:col>
      <xdr:colOff>472280</xdr:colOff>
      <xdr:row>105</xdr:row>
      <xdr:rowOff>16934</xdr:rowOff>
    </xdr:to>
    <xdr:pic>
      <xdr:nvPicPr>
        <xdr:cNvPr id="18" name="Imagen 17">
          <a:extLst>
            <a:ext uri="{FF2B5EF4-FFF2-40B4-BE49-F238E27FC236}">
              <a16:creationId xmlns:a16="http://schemas.microsoft.com/office/drawing/2014/main" id="{305CADFA-42E8-4CC3-B9FE-E1A95E97515A}"/>
            </a:ext>
          </a:extLst>
        </xdr:cNvPr>
        <xdr:cNvPicPr>
          <a:picLocks noChangeAspect="1"/>
        </xdr:cNvPicPr>
      </xdr:nvPicPr>
      <xdr:blipFill>
        <a:blip xmlns:r="http://schemas.openxmlformats.org/officeDocument/2006/relationships" r:embed="rId5"/>
        <a:stretch>
          <a:fillRect/>
        </a:stretch>
      </xdr:blipFill>
      <xdr:spPr>
        <a:xfrm>
          <a:off x="491067" y="21910524"/>
          <a:ext cx="3283213" cy="1779210"/>
        </a:xfrm>
        <a:prstGeom prst="rect">
          <a:avLst/>
        </a:prstGeom>
      </xdr:spPr>
    </xdr:pic>
    <xdr:clientData/>
  </xdr:twoCellAnchor>
  <xdr:twoCellAnchor editAs="oneCell">
    <xdr:from>
      <xdr:col>8</xdr:col>
      <xdr:colOff>715434</xdr:colOff>
      <xdr:row>93</xdr:row>
      <xdr:rowOff>50648</xdr:rowOff>
    </xdr:from>
    <xdr:to>
      <xdr:col>10</xdr:col>
      <xdr:colOff>245655</xdr:colOff>
      <xdr:row>106</xdr:row>
      <xdr:rowOff>156844</xdr:rowOff>
    </xdr:to>
    <xdr:pic>
      <xdr:nvPicPr>
        <xdr:cNvPr id="19" name="Imagen 18">
          <a:extLst>
            <a:ext uri="{FF2B5EF4-FFF2-40B4-BE49-F238E27FC236}">
              <a16:creationId xmlns:a16="http://schemas.microsoft.com/office/drawing/2014/main" id="{4CD26B81-8D8E-4683-A689-8866734F5109}"/>
            </a:ext>
          </a:extLst>
        </xdr:cNvPr>
        <xdr:cNvPicPr>
          <a:picLocks noChangeAspect="1"/>
        </xdr:cNvPicPr>
      </xdr:nvPicPr>
      <xdr:blipFill>
        <a:blip xmlns:r="http://schemas.openxmlformats.org/officeDocument/2006/relationships" r:embed="rId6"/>
        <a:stretch>
          <a:fillRect/>
        </a:stretch>
      </xdr:blipFill>
      <xdr:spPr>
        <a:xfrm>
          <a:off x="5490634" y="21488248"/>
          <a:ext cx="1375954" cy="2527663"/>
        </a:xfrm>
        <a:prstGeom prst="rect">
          <a:avLst/>
        </a:prstGeom>
      </xdr:spPr>
    </xdr:pic>
    <xdr:clientData/>
  </xdr:twoCellAnchor>
  <xdr:twoCellAnchor editAs="oneCell">
    <xdr:from>
      <xdr:col>1</xdr:col>
      <xdr:colOff>120650</xdr:colOff>
      <xdr:row>25</xdr:row>
      <xdr:rowOff>84667</xdr:rowOff>
    </xdr:from>
    <xdr:to>
      <xdr:col>6</xdr:col>
      <xdr:colOff>520700</xdr:colOff>
      <xdr:row>38</xdr:row>
      <xdr:rowOff>92075</xdr:rowOff>
    </xdr:to>
    <xdr:pic>
      <xdr:nvPicPr>
        <xdr:cNvPr id="22" name="Imagen 21">
          <a:extLst>
            <a:ext uri="{FF2B5EF4-FFF2-40B4-BE49-F238E27FC236}">
              <a16:creationId xmlns:a16="http://schemas.microsoft.com/office/drawing/2014/main" id="{95B3D670-B804-44E2-9AA4-B59B77CCFACF}"/>
            </a:ext>
          </a:extLst>
        </xdr:cNvPr>
        <xdr:cNvPicPr>
          <a:picLocks noChangeAspect="1"/>
        </xdr:cNvPicPr>
      </xdr:nvPicPr>
      <xdr:blipFill>
        <a:blip xmlns:r="http://schemas.openxmlformats.org/officeDocument/2006/relationships" r:embed="rId7"/>
        <a:stretch>
          <a:fillRect/>
        </a:stretch>
      </xdr:blipFill>
      <xdr:spPr>
        <a:xfrm>
          <a:off x="374650" y="5190067"/>
          <a:ext cx="3448050" cy="2428875"/>
        </a:xfrm>
        <a:prstGeom prst="rect">
          <a:avLst/>
        </a:prstGeom>
      </xdr:spPr>
    </xdr:pic>
    <xdr:clientData/>
  </xdr:twoCellAnchor>
  <xdr:twoCellAnchor editAs="oneCell">
    <xdr:from>
      <xdr:col>7</xdr:col>
      <xdr:colOff>350308</xdr:colOff>
      <xdr:row>25</xdr:row>
      <xdr:rowOff>88901</xdr:rowOff>
    </xdr:from>
    <xdr:to>
      <xdr:col>11</xdr:col>
      <xdr:colOff>223731</xdr:colOff>
      <xdr:row>38</xdr:row>
      <xdr:rowOff>96309</xdr:rowOff>
    </xdr:to>
    <xdr:pic>
      <xdr:nvPicPr>
        <xdr:cNvPr id="23" name="Imagen 22">
          <a:extLst>
            <a:ext uri="{FF2B5EF4-FFF2-40B4-BE49-F238E27FC236}">
              <a16:creationId xmlns:a16="http://schemas.microsoft.com/office/drawing/2014/main" id="{B438BBD4-6422-4FB6-879B-C4F263673503}"/>
            </a:ext>
          </a:extLst>
        </xdr:cNvPr>
        <xdr:cNvPicPr>
          <a:picLocks noChangeAspect="1"/>
        </xdr:cNvPicPr>
      </xdr:nvPicPr>
      <xdr:blipFill>
        <a:blip xmlns:r="http://schemas.openxmlformats.org/officeDocument/2006/relationships" r:embed="rId8"/>
        <a:stretch>
          <a:fillRect/>
        </a:stretch>
      </xdr:blipFill>
      <xdr:spPr>
        <a:xfrm>
          <a:off x="4304241" y="5194301"/>
          <a:ext cx="3463290" cy="2428875"/>
        </a:xfrm>
        <a:prstGeom prst="rect">
          <a:avLst/>
        </a:prstGeom>
      </xdr:spPr>
    </xdr:pic>
    <xdr:clientData/>
  </xdr:twoCellAnchor>
  <xdr:twoCellAnchor editAs="oneCell">
    <xdr:from>
      <xdr:col>1</xdr:col>
      <xdr:colOff>152400</xdr:colOff>
      <xdr:row>9</xdr:row>
      <xdr:rowOff>93134</xdr:rowOff>
    </xdr:from>
    <xdr:to>
      <xdr:col>6</xdr:col>
      <xdr:colOff>554656</xdr:colOff>
      <xdr:row>22</xdr:row>
      <xdr:rowOff>89855</xdr:rowOff>
    </xdr:to>
    <xdr:pic>
      <xdr:nvPicPr>
        <xdr:cNvPr id="30" name="Imagen 29">
          <a:extLst>
            <a:ext uri="{FF2B5EF4-FFF2-40B4-BE49-F238E27FC236}">
              <a16:creationId xmlns:a16="http://schemas.microsoft.com/office/drawing/2014/main" id="{63B2C14F-4245-43B0-BEFB-377D66825216}"/>
            </a:ext>
          </a:extLst>
        </xdr:cNvPr>
        <xdr:cNvPicPr>
          <a:picLocks noChangeAspect="1"/>
        </xdr:cNvPicPr>
      </xdr:nvPicPr>
      <xdr:blipFill>
        <a:blip xmlns:r="http://schemas.openxmlformats.org/officeDocument/2006/relationships" r:embed="rId9"/>
        <a:stretch>
          <a:fillRect/>
        </a:stretch>
      </xdr:blipFill>
      <xdr:spPr>
        <a:xfrm>
          <a:off x="406400" y="1888067"/>
          <a:ext cx="3450256" cy="2426655"/>
        </a:xfrm>
        <a:prstGeom prst="rect">
          <a:avLst/>
        </a:prstGeom>
      </xdr:spPr>
    </xdr:pic>
    <xdr:clientData/>
  </xdr:twoCellAnchor>
  <xdr:twoCellAnchor editAs="oneCell">
    <xdr:from>
      <xdr:col>7</xdr:col>
      <xdr:colOff>414867</xdr:colOff>
      <xdr:row>9</xdr:row>
      <xdr:rowOff>131234</xdr:rowOff>
    </xdr:from>
    <xdr:to>
      <xdr:col>11</xdr:col>
      <xdr:colOff>290496</xdr:colOff>
      <xdr:row>22</xdr:row>
      <xdr:rowOff>127955</xdr:rowOff>
    </xdr:to>
    <xdr:pic>
      <xdr:nvPicPr>
        <xdr:cNvPr id="31" name="Imagen 30">
          <a:extLst>
            <a:ext uri="{FF2B5EF4-FFF2-40B4-BE49-F238E27FC236}">
              <a16:creationId xmlns:a16="http://schemas.microsoft.com/office/drawing/2014/main" id="{E6FA0CAD-C960-4FEB-889B-ECC11A40103D}"/>
            </a:ext>
          </a:extLst>
        </xdr:cNvPr>
        <xdr:cNvPicPr>
          <a:picLocks noChangeAspect="1"/>
        </xdr:cNvPicPr>
      </xdr:nvPicPr>
      <xdr:blipFill>
        <a:blip xmlns:r="http://schemas.openxmlformats.org/officeDocument/2006/relationships" r:embed="rId10"/>
        <a:stretch>
          <a:fillRect/>
        </a:stretch>
      </xdr:blipFill>
      <xdr:spPr>
        <a:xfrm>
          <a:off x="4368800" y="1926167"/>
          <a:ext cx="3465496" cy="242665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CAD37AE6-99DD-47DB-A30E-5B94FBE32079}"/>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D995D526-AC3C-4E1E-B8C9-019B41644C01}"/>
            </a:ext>
          </a:extLst>
        </xdr:cNvPr>
        <xdr:cNvPicPr>
          <a:picLocks noChangeAspect="1"/>
        </xdr:cNvPicPr>
      </xdr:nvPicPr>
      <xdr:blipFill>
        <a:blip xmlns:r="http://schemas.openxmlformats.org/officeDocument/2006/relationships" r:embed="rId2"/>
        <a:stretch>
          <a:fillRect/>
        </a:stretch>
      </xdr:blipFill>
      <xdr:spPr>
        <a:xfrm>
          <a:off x="6823710" y="207646"/>
          <a:ext cx="933450" cy="552450"/>
        </a:xfrm>
        <a:prstGeom prst="rect">
          <a:avLst/>
        </a:prstGeom>
      </xdr:spPr>
    </xdr:pic>
    <xdr:clientData/>
  </xdr:oneCellAnchor>
  <xdr:twoCellAnchor editAs="oneCell">
    <xdr:from>
      <xdr:col>7</xdr:col>
      <xdr:colOff>230186</xdr:colOff>
      <xdr:row>59</xdr:row>
      <xdr:rowOff>38100</xdr:rowOff>
    </xdr:from>
    <xdr:to>
      <xdr:col>11</xdr:col>
      <xdr:colOff>228599</xdr:colOff>
      <xdr:row>71</xdr:row>
      <xdr:rowOff>38100</xdr:rowOff>
    </xdr:to>
    <xdr:pic>
      <xdr:nvPicPr>
        <xdr:cNvPr id="4" name="Imagen 3">
          <a:extLst>
            <a:ext uri="{FF2B5EF4-FFF2-40B4-BE49-F238E27FC236}">
              <a16:creationId xmlns:a16="http://schemas.microsoft.com/office/drawing/2014/main" id="{855EA4D2-C6FB-46DA-9DDC-BC1447433F3B}"/>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4177346" y="12146280"/>
          <a:ext cx="3587433" cy="2194560"/>
        </a:xfrm>
        <a:prstGeom prst="rect">
          <a:avLst/>
        </a:prstGeom>
      </xdr:spPr>
    </xdr:pic>
    <xdr:clientData/>
  </xdr:twoCellAnchor>
  <xdr:twoCellAnchor editAs="oneCell">
    <xdr:from>
      <xdr:col>7</xdr:col>
      <xdr:colOff>211137</xdr:colOff>
      <xdr:row>9</xdr:row>
      <xdr:rowOff>164306</xdr:rowOff>
    </xdr:from>
    <xdr:to>
      <xdr:col>11</xdr:col>
      <xdr:colOff>266700</xdr:colOff>
      <xdr:row>22</xdr:row>
      <xdr:rowOff>47625</xdr:rowOff>
    </xdr:to>
    <xdr:pic>
      <xdr:nvPicPr>
        <xdr:cNvPr id="5" name="Imagen 4">
          <a:extLst>
            <a:ext uri="{FF2B5EF4-FFF2-40B4-BE49-F238E27FC236}">
              <a16:creationId xmlns:a16="http://schemas.microsoft.com/office/drawing/2014/main" id="{AA07DDD1-A653-4A5B-B6D4-6A5CC3456DF5}"/>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158297" y="1886426"/>
          <a:ext cx="3644583" cy="2367439"/>
        </a:xfrm>
        <a:prstGeom prst="rect">
          <a:avLst/>
        </a:prstGeom>
      </xdr:spPr>
    </xdr:pic>
    <xdr:clientData/>
  </xdr:twoCellAnchor>
  <xdr:twoCellAnchor editAs="oneCell">
    <xdr:from>
      <xdr:col>1</xdr:col>
      <xdr:colOff>150017</xdr:colOff>
      <xdr:row>9</xdr:row>
      <xdr:rowOff>152400</xdr:rowOff>
    </xdr:from>
    <xdr:to>
      <xdr:col>6</xdr:col>
      <xdr:colOff>485775</xdr:colOff>
      <xdr:row>22</xdr:row>
      <xdr:rowOff>19050</xdr:rowOff>
    </xdr:to>
    <xdr:pic>
      <xdr:nvPicPr>
        <xdr:cNvPr id="6" name="Imagen 5">
          <a:extLst>
            <a:ext uri="{FF2B5EF4-FFF2-40B4-BE49-F238E27FC236}">
              <a16:creationId xmlns:a16="http://schemas.microsoft.com/office/drawing/2014/main" id="{2E31055F-AEA8-41E4-8B6F-AD0AEC43F7AA}"/>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01477" y="1874520"/>
          <a:ext cx="3376138" cy="2350770"/>
        </a:xfrm>
        <a:prstGeom prst="rect">
          <a:avLst/>
        </a:prstGeom>
      </xdr:spPr>
    </xdr:pic>
    <xdr:clientData/>
  </xdr:twoCellAnchor>
  <xdr:twoCellAnchor editAs="oneCell">
    <xdr:from>
      <xdr:col>7</xdr:col>
      <xdr:colOff>159543</xdr:colOff>
      <xdr:row>25</xdr:row>
      <xdr:rowOff>180975</xdr:rowOff>
    </xdr:from>
    <xdr:to>
      <xdr:col>11</xdr:col>
      <xdr:colOff>257175</xdr:colOff>
      <xdr:row>38</xdr:row>
      <xdr:rowOff>9525</xdr:rowOff>
    </xdr:to>
    <xdr:pic>
      <xdr:nvPicPr>
        <xdr:cNvPr id="7" name="Imagen 6">
          <a:extLst>
            <a:ext uri="{FF2B5EF4-FFF2-40B4-BE49-F238E27FC236}">
              <a16:creationId xmlns:a16="http://schemas.microsoft.com/office/drawing/2014/main" id="{40F747ED-2A23-48F2-992B-712AB45C576C}"/>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106703" y="5248275"/>
          <a:ext cx="3686652" cy="2221230"/>
        </a:xfrm>
        <a:prstGeom prst="rect">
          <a:avLst/>
        </a:prstGeom>
      </xdr:spPr>
    </xdr:pic>
    <xdr:clientData/>
  </xdr:twoCellAnchor>
  <xdr:twoCellAnchor editAs="oneCell">
    <xdr:from>
      <xdr:col>1</xdr:col>
      <xdr:colOff>164306</xdr:colOff>
      <xdr:row>26</xdr:row>
      <xdr:rowOff>0</xdr:rowOff>
    </xdr:from>
    <xdr:to>
      <xdr:col>6</xdr:col>
      <xdr:colOff>476250</xdr:colOff>
      <xdr:row>38</xdr:row>
      <xdr:rowOff>19050</xdr:rowOff>
    </xdr:to>
    <xdr:pic>
      <xdr:nvPicPr>
        <xdr:cNvPr id="8" name="Imagen 7">
          <a:extLst>
            <a:ext uri="{FF2B5EF4-FFF2-40B4-BE49-F238E27FC236}">
              <a16:creationId xmlns:a16="http://schemas.microsoft.com/office/drawing/2014/main" id="{2C57E6BA-5BF8-43F8-A043-E60D682E34A5}"/>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15766" y="5265420"/>
          <a:ext cx="3352324" cy="2213610"/>
        </a:xfrm>
        <a:prstGeom prst="rect">
          <a:avLst/>
        </a:prstGeom>
      </xdr:spPr>
    </xdr:pic>
    <xdr:clientData/>
  </xdr:twoCellAnchor>
  <xdr:twoCellAnchor editAs="oneCell">
    <xdr:from>
      <xdr:col>1</xdr:col>
      <xdr:colOff>180974</xdr:colOff>
      <xdr:row>74</xdr:row>
      <xdr:rowOff>166694</xdr:rowOff>
    </xdr:from>
    <xdr:to>
      <xdr:col>6</xdr:col>
      <xdr:colOff>438150</xdr:colOff>
      <xdr:row>87</xdr:row>
      <xdr:rowOff>28575</xdr:rowOff>
    </xdr:to>
    <xdr:pic>
      <xdr:nvPicPr>
        <xdr:cNvPr id="9" name="Imagen 8">
          <a:extLst>
            <a:ext uri="{FF2B5EF4-FFF2-40B4-BE49-F238E27FC236}">
              <a16:creationId xmlns:a16="http://schemas.microsoft.com/office/drawing/2014/main" id="{1AFB8DCB-83EB-46C4-B471-0D1646044FDC}"/>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32434" y="15566714"/>
          <a:ext cx="3297556" cy="2254561"/>
        </a:xfrm>
        <a:prstGeom prst="rect">
          <a:avLst/>
        </a:prstGeom>
      </xdr:spPr>
    </xdr:pic>
    <xdr:clientData/>
  </xdr:twoCellAnchor>
  <xdr:twoCellAnchor editAs="oneCell">
    <xdr:from>
      <xdr:col>7</xdr:col>
      <xdr:colOff>161925</xdr:colOff>
      <xdr:row>75</xdr:row>
      <xdr:rowOff>9526</xdr:rowOff>
    </xdr:from>
    <xdr:to>
      <xdr:col>11</xdr:col>
      <xdr:colOff>276225</xdr:colOff>
      <xdr:row>87</xdr:row>
      <xdr:rowOff>57151</xdr:rowOff>
    </xdr:to>
    <xdr:pic>
      <xdr:nvPicPr>
        <xdr:cNvPr id="10" name="Imagen 9">
          <a:extLst>
            <a:ext uri="{FF2B5EF4-FFF2-40B4-BE49-F238E27FC236}">
              <a16:creationId xmlns:a16="http://schemas.microsoft.com/office/drawing/2014/main" id="{C15D72B7-BF24-443D-843A-3883BA549BCF}"/>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4109085" y="15592426"/>
          <a:ext cx="3703320" cy="2257425"/>
        </a:xfrm>
        <a:prstGeom prst="rect">
          <a:avLst/>
        </a:prstGeom>
      </xdr:spPr>
    </xdr:pic>
    <xdr:clientData/>
  </xdr:twoCellAnchor>
  <xdr:twoCellAnchor editAs="oneCell">
    <xdr:from>
      <xdr:col>1</xdr:col>
      <xdr:colOff>130968</xdr:colOff>
      <xdr:row>89</xdr:row>
      <xdr:rowOff>142875</xdr:rowOff>
    </xdr:from>
    <xdr:to>
      <xdr:col>6</xdr:col>
      <xdr:colOff>438150</xdr:colOff>
      <xdr:row>102</xdr:row>
      <xdr:rowOff>28575</xdr:rowOff>
    </xdr:to>
    <xdr:pic>
      <xdr:nvPicPr>
        <xdr:cNvPr id="11" name="Imagen 10">
          <a:extLst>
            <a:ext uri="{FF2B5EF4-FFF2-40B4-BE49-F238E27FC236}">
              <a16:creationId xmlns:a16="http://schemas.microsoft.com/office/drawing/2014/main" id="{29BC4AF7-4A02-4B55-8F1E-99082F7C3544}"/>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82428" y="18743295"/>
          <a:ext cx="3347562" cy="2263140"/>
        </a:xfrm>
        <a:prstGeom prst="rect">
          <a:avLst/>
        </a:prstGeom>
      </xdr:spPr>
    </xdr:pic>
    <xdr:clientData/>
  </xdr:twoCellAnchor>
  <xdr:twoCellAnchor editAs="oneCell">
    <xdr:from>
      <xdr:col>7</xdr:col>
      <xdr:colOff>139159</xdr:colOff>
      <xdr:row>89</xdr:row>
      <xdr:rowOff>161925</xdr:rowOff>
    </xdr:from>
    <xdr:to>
      <xdr:col>11</xdr:col>
      <xdr:colOff>276224</xdr:colOff>
      <xdr:row>102</xdr:row>
      <xdr:rowOff>28575</xdr:rowOff>
    </xdr:to>
    <xdr:pic>
      <xdr:nvPicPr>
        <xdr:cNvPr id="12" name="Imagen 11">
          <a:extLst>
            <a:ext uri="{FF2B5EF4-FFF2-40B4-BE49-F238E27FC236}">
              <a16:creationId xmlns:a16="http://schemas.microsoft.com/office/drawing/2014/main" id="{62EA7976-3C2D-4E7E-8A13-B4C5F5CD842C}"/>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086319" y="18762345"/>
          <a:ext cx="3726085" cy="2244090"/>
        </a:xfrm>
        <a:prstGeom prst="rect">
          <a:avLst/>
        </a:prstGeom>
      </xdr:spPr>
    </xdr:pic>
    <xdr:clientData/>
  </xdr:twoCellAnchor>
  <xdr:twoCellAnchor editAs="oneCell">
    <xdr:from>
      <xdr:col>1</xdr:col>
      <xdr:colOff>180975</xdr:colOff>
      <xdr:row>42</xdr:row>
      <xdr:rowOff>152399</xdr:rowOff>
    </xdr:from>
    <xdr:to>
      <xdr:col>6</xdr:col>
      <xdr:colOff>486076</xdr:colOff>
      <xdr:row>55</xdr:row>
      <xdr:rowOff>38100</xdr:rowOff>
    </xdr:to>
    <xdr:pic>
      <xdr:nvPicPr>
        <xdr:cNvPr id="13" name="Imagen 12">
          <a:extLst>
            <a:ext uri="{FF2B5EF4-FFF2-40B4-BE49-F238E27FC236}">
              <a16:creationId xmlns:a16="http://schemas.microsoft.com/office/drawing/2014/main" id="{45D9304D-2B6A-42E6-9CC1-1193958F1EFA}"/>
            </a:ext>
          </a:extLst>
        </xdr:cNvPr>
        <xdr:cNvPicPr>
          <a:picLocks noChangeAspect="1"/>
        </xdr:cNvPicPr>
      </xdr:nvPicPr>
      <xdr:blipFill>
        <a:blip xmlns:r="http://schemas.openxmlformats.org/officeDocument/2006/relationships" r:embed="rId12"/>
        <a:stretch>
          <a:fillRect/>
        </a:stretch>
      </xdr:blipFill>
      <xdr:spPr>
        <a:xfrm>
          <a:off x="432435" y="8846819"/>
          <a:ext cx="3345481" cy="2263141"/>
        </a:xfrm>
        <a:prstGeom prst="rect">
          <a:avLst/>
        </a:prstGeom>
      </xdr:spPr>
    </xdr:pic>
    <xdr:clientData/>
  </xdr:twoCellAnchor>
  <xdr:twoCellAnchor editAs="oneCell">
    <xdr:from>
      <xdr:col>7</xdr:col>
      <xdr:colOff>180975</xdr:colOff>
      <xdr:row>42</xdr:row>
      <xdr:rowOff>161925</xdr:rowOff>
    </xdr:from>
    <xdr:to>
      <xdr:col>11</xdr:col>
      <xdr:colOff>276225</xdr:colOff>
      <xdr:row>55</xdr:row>
      <xdr:rowOff>28575</xdr:rowOff>
    </xdr:to>
    <xdr:pic>
      <xdr:nvPicPr>
        <xdr:cNvPr id="14" name="Imagen 13">
          <a:extLst>
            <a:ext uri="{FF2B5EF4-FFF2-40B4-BE49-F238E27FC236}">
              <a16:creationId xmlns:a16="http://schemas.microsoft.com/office/drawing/2014/main" id="{07C04CA8-7D33-496A-A0AC-3E48639E9540}"/>
            </a:ext>
          </a:extLst>
        </xdr:cNvPr>
        <xdr:cNvPicPr>
          <a:picLocks noChangeAspect="1"/>
        </xdr:cNvPicPr>
      </xdr:nvPicPr>
      <xdr:blipFill>
        <a:blip xmlns:r="http://schemas.openxmlformats.org/officeDocument/2006/relationships" r:embed="rId13"/>
        <a:stretch>
          <a:fillRect/>
        </a:stretch>
      </xdr:blipFill>
      <xdr:spPr>
        <a:xfrm>
          <a:off x="4128135" y="8856345"/>
          <a:ext cx="3684270" cy="2244090"/>
        </a:xfrm>
        <a:prstGeom prst="rect">
          <a:avLst/>
        </a:prstGeom>
      </xdr:spPr>
    </xdr:pic>
    <xdr:clientData/>
  </xdr:twoCellAnchor>
  <xdr:twoCellAnchor editAs="oneCell">
    <xdr:from>
      <xdr:col>1</xdr:col>
      <xdr:colOff>165892</xdr:colOff>
      <xdr:row>58</xdr:row>
      <xdr:rowOff>161925</xdr:rowOff>
    </xdr:from>
    <xdr:to>
      <xdr:col>6</xdr:col>
      <xdr:colOff>457200</xdr:colOff>
      <xdr:row>71</xdr:row>
      <xdr:rowOff>57150</xdr:rowOff>
    </xdr:to>
    <xdr:pic>
      <xdr:nvPicPr>
        <xdr:cNvPr id="15" name="Imagen 14">
          <a:extLst>
            <a:ext uri="{FF2B5EF4-FFF2-40B4-BE49-F238E27FC236}">
              <a16:creationId xmlns:a16="http://schemas.microsoft.com/office/drawing/2014/main" id="{6C999121-8AD4-4C4D-A95C-AD3C5EDE40FA}"/>
            </a:ext>
          </a:extLst>
        </xdr:cNvPr>
        <xdr:cNvPicPr>
          <a:picLocks noChangeAspect="1"/>
        </xdr:cNvPicPr>
      </xdr:nvPicPr>
      <xdr:blipFill>
        <a:blip xmlns:r="http://schemas.openxmlformats.org/officeDocument/2006/relationships" r:embed="rId14"/>
        <a:stretch>
          <a:fillRect/>
        </a:stretch>
      </xdr:blipFill>
      <xdr:spPr>
        <a:xfrm>
          <a:off x="417352" y="12087225"/>
          <a:ext cx="3331688" cy="227266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8BBD42F8-481B-49EF-83FD-4EF0EB769BC6}"/>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94C7465F-4413-4693-88B1-FDC2B7A536E6}"/>
            </a:ext>
          </a:extLst>
        </xdr:cNvPr>
        <xdr:cNvPicPr>
          <a:picLocks noChangeAspect="1"/>
        </xdr:cNvPicPr>
      </xdr:nvPicPr>
      <xdr:blipFill>
        <a:blip xmlns:r="http://schemas.openxmlformats.org/officeDocument/2006/relationships" r:embed="rId2"/>
        <a:stretch>
          <a:fillRect/>
        </a:stretch>
      </xdr:blipFill>
      <xdr:spPr>
        <a:xfrm>
          <a:off x="6823710" y="207646"/>
          <a:ext cx="933450" cy="552450"/>
        </a:xfrm>
        <a:prstGeom prst="rect">
          <a:avLst/>
        </a:prstGeom>
      </xdr:spPr>
    </xdr:pic>
    <xdr:clientData/>
  </xdr:oneCellAnchor>
  <xdr:twoCellAnchor editAs="oneCell">
    <xdr:from>
      <xdr:col>1</xdr:col>
      <xdr:colOff>76200</xdr:colOff>
      <xdr:row>8</xdr:row>
      <xdr:rowOff>76200</xdr:rowOff>
    </xdr:from>
    <xdr:to>
      <xdr:col>6</xdr:col>
      <xdr:colOff>559415</xdr:colOff>
      <xdr:row>21</xdr:row>
      <xdr:rowOff>59775</xdr:rowOff>
    </xdr:to>
    <xdr:pic>
      <xdr:nvPicPr>
        <xdr:cNvPr id="4" name="Imagen 3">
          <a:extLst>
            <a:ext uri="{FF2B5EF4-FFF2-40B4-BE49-F238E27FC236}">
              <a16:creationId xmlns:a16="http://schemas.microsoft.com/office/drawing/2014/main" id="{F1EEAB81-633F-4725-8503-F56A995C6438}"/>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27660" y="1562100"/>
          <a:ext cx="3523595" cy="2376255"/>
        </a:xfrm>
        <a:prstGeom prst="rect">
          <a:avLst/>
        </a:prstGeom>
      </xdr:spPr>
    </xdr:pic>
    <xdr:clientData/>
  </xdr:twoCellAnchor>
  <xdr:twoCellAnchor editAs="oneCell">
    <xdr:from>
      <xdr:col>7</xdr:col>
      <xdr:colOff>466725</xdr:colOff>
      <xdr:row>8</xdr:row>
      <xdr:rowOff>95250</xdr:rowOff>
    </xdr:from>
    <xdr:to>
      <xdr:col>11</xdr:col>
      <xdr:colOff>333375</xdr:colOff>
      <xdr:row>21</xdr:row>
      <xdr:rowOff>123825</xdr:rowOff>
    </xdr:to>
    <xdr:pic>
      <xdr:nvPicPr>
        <xdr:cNvPr id="5" name="Imagen 4">
          <a:extLst>
            <a:ext uri="{FF2B5EF4-FFF2-40B4-BE49-F238E27FC236}">
              <a16:creationId xmlns:a16="http://schemas.microsoft.com/office/drawing/2014/main" id="{1A48BECD-B9AF-4D88-B48D-CF79C1E5226A}"/>
            </a:ext>
          </a:extLst>
        </xdr:cNvPr>
        <xdr:cNvPicPr>
          <a:picLocks noChangeAspect="1"/>
        </xdr:cNvPicPr>
      </xdr:nvPicPr>
      <xdr:blipFill>
        <a:blip xmlns:r="http://schemas.openxmlformats.org/officeDocument/2006/relationships" r:embed="rId4"/>
        <a:stretch>
          <a:fillRect/>
        </a:stretch>
      </xdr:blipFill>
      <xdr:spPr>
        <a:xfrm>
          <a:off x="4413885" y="1581150"/>
          <a:ext cx="3455670" cy="2421255"/>
        </a:xfrm>
        <a:prstGeom prst="rect">
          <a:avLst/>
        </a:prstGeom>
      </xdr:spPr>
    </xdr:pic>
    <xdr:clientData/>
  </xdr:twoCellAnchor>
  <xdr:twoCellAnchor editAs="oneCell">
    <xdr:from>
      <xdr:col>1</xdr:col>
      <xdr:colOff>133350</xdr:colOff>
      <xdr:row>24</xdr:row>
      <xdr:rowOff>66675</xdr:rowOff>
    </xdr:from>
    <xdr:to>
      <xdr:col>6</xdr:col>
      <xdr:colOff>558800</xdr:colOff>
      <xdr:row>37</xdr:row>
      <xdr:rowOff>114300</xdr:rowOff>
    </xdr:to>
    <xdr:pic>
      <xdr:nvPicPr>
        <xdr:cNvPr id="6" name="Imagen 5">
          <a:extLst>
            <a:ext uri="{FF2B5EF4-FFF2-40B4-BE49-F238E27FC236}">
              <a16:creationId xmlns:a16="http://schemas.microsoft.com/office/drawing/2014/main" id="{9133B45F-63C2-48F3-B9FE-0347F5845018}"/>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384810" y="4676775"/>
          <a:ext cx="3465830" cy="2440305"/>
        </a:xfrm>
        <a:prstGeom prst="rect">
          <a:avLst/>
        </a:prstGeom>
      </xdr:spPr>
    </xdr:pic>
    <xdr:clientData/>
  </xdr:twoCellAnchor>
  <xdr:twoCellAnchor editAs="oneCell">
    <xdr:from>
      <xdr:col>7</xdr:col>
      <xdr:colOff>504825</xdr:colOff>
      <xdr:row>24</xdr:row>
      <xdr:rowOff>66675</xdr:rowOff>
    </xdr:from>
    <xdr:to>
      <xdr:col>11</xdr:col>
      <xdr:colOff>371475</xdr:colOff>
      <xdr:row>37</xdr:row>
      <xdr:rowOff>95250</xdr:rowOff>
    </xdr:to>
    <xdr:pic>
      <xdr:nvPicPr>
        <xdr:cNvPr id="7" name="Imagen 6">
          <a:extLst>
            <a:ext uri="{FF2B5EF4-FFF2-40B4-BE49-F238E27FC236}">
              <a16:creationId xmlns:a16="http://schemas.microsoft.com/office/drawing/2014/main" id="{BBE5FD46-44B8-47F0-956A-5832BFE00C8A}"/>
            </a:ext>
          </a:extLst>
        </xdr:cNvPr>
        <xdr:cNvPicPr>
          <a:picLocks noChangeAspect="1"/>
        </xdr:cNvPicPr>
      </xdr:nvPicPr>
      <xdr:blipFill>
        <a:blip xmlns:r="http://schemas.openxmlformats.org/officeDocument/2006/relationships" r:embed="rId6"/>
        <a:stretch>
          <a:fillRect/>
        </a:stretch>
      </xdr:blipFill>
      <xdr:spPr>
        <a:xfrm>
          <a:off x="4451985" y="4676775"/>
          <a:ext cx="3455670" cy="2421255"/>
        </a:xfrm>
        <a:prstGeom prst="rect">
          <a:avLst/>
        </a:prstGeom>
      </xdr:spPr>
    </xdr:pic>
    <xdr:clientData/>
  </xdr:twoCellAnchor>
  <xdr:twoCellAnchor editAs="oneCell">
    <xdr:from>
      <xdr:col>1</xdr:col>
      <xdr:colOff>142875</xdr:colOff>
      <xdr:row>40</xdr:row>
      <xdr:rowOff>47625</xdr:rowOff>
    </xdr:from>
    <xdr:to>
      <xdr:col>6</xdr:col>
      <xdr:colOff>542925</xdr:colOff>
      <xdr:row>53</xdr:row>
      <xdr:rowOff>76200</xdr:rowOff>
    </xdr:to>
    <xdr:pic>
      <xdr:nvPicPr>
        <xdr:cNvPr id="8" name="Imagen 7">
          <a:extLst>
            <a:ext uri="{FF2B5EF4-FFF2-40B4-BE49-F238E27FC236}">
              <a16:creationId xmlns:a16="http://schemas.microsoft.com/office/drawing/2014/main" id="{684D9CDF-3CDD-4034-90AD-CD234CB67366}"/>
            </a:ext>
          </a:extLst>
        </xdr:cNvPr>
        <xdr:cNvPicPr>
          <a:picLocks noChangeAspect="1"/>
        </xdr:cNvPicPr>
      </xdr:nvPicPr>
      <xdr:blipFill>
        <a:blip xmlns:r="http://schemas.openxmlformats.org/officeDocument/2006/relationships" r:embed="rId7"/>
        <a:stretch>
          <a:fillRect/>
        </a:stretch>
      </xdr:blipFill>
      <xdr:spPr>
        <a:xfrm>
          <a:off x="394335" y="8010525"/>
          <a:ext cx="3440430" cy="2421255"/>
        </a:xfrm>
        <a:prstGeom prst="rect">
          <a:avLst/>
        </a:prstGeom>
      </xdr:spPr>
    </xdr:pic>
    <xdr:clientData/>
  </xdr:twoCellAnchor>
  <xdr:twoCellAnchor editAs="oneCell">
    <xdr:from>
      <xdr:col>7</xdr:col>
      <xdr:colOff>476250</xdr:colOff>
      <xdr:row>40</xdr:row>
      <xdr:rowOff>85725</xdr:rowOff>
    </xdr:from>
    <xdr:to>
      <xdr:col>11</xdr:col>
      <xdr:colOff>342900</xdr:colOff>
      <xdr:row>53</xdr:row>
      <xdr:rowOff>114300</xdr:rowOff>
    </xdr:to>
    <xdr:pic>
      <xdr:nvPicPr>
        <xdr:cNvPr id="9" name="Imagen 8">
          <a:extLst>
            <a:ext uri="{FF2B5EF4-FFF2-40B4-BE49-F238E27FC236}">
              <a16:creationId xmlns:a16="http://schemas.microsoft.com/office/drawing/2014/main" id="{CACBC0DA-3C77-413E-8407-3E8B17DA51AE}"/>
            </a:ext>
          </a:extLst>
        </xdr:cNvPr>
        <xdr:cNvPicPr>
          <a:picLocks noChangeAspect="1"/>
        </xdr:cNvPicPr>
      </xdr:nvPicPr>
      <xdr:blipFill>
        <a:blip xmlns:r="http://schemas.openxmlformats.org/officeDocument/2006/relationships" r:embed="rId8"/>
        <a:stretch>
          <a:fillRect/>
        </a:stretch>
      </xdr:blipFill>
      <xdr:spPr>
        <a:xfrm>
          <a:off x="4423410" y="8048625"/>
          <a:ext cx="3455670" cy="2421255"/>
        </a:xfrm>
        <a:prstGeom prst="rect">
          <a:avLst/>
        </a:prstGeom>
      </xdr:spPr>
    </xdr:pic>
    <xdr:clientData/>
  </xdr:twoCellAnchor>
  <xdr:twoCellAnchor editAs="oneCell">
    <xdr:from>
      <xdr:col>1</xdr:col>
      <xdr:colOff>133350</xdr:colOff>
      <xdr:row>56</xdr:row>
      <xdr:rowOff>85725</xdr:rowOff>
    </xdr:from>
    <xdr:to>
      <xdr:col>6</xdr:col>
      <xdr:colOff>533400</xdr:colOff>
      <xdr:row>69</xdr:row>
      <xdr:rowOff>123825</xdr:rowOff>
    </xdr:to>
    <xdr:pic>
      <xdr:nvPicPr>
        <xdr:cNvPr id="10" name="Imagen 9">
          <a:extLst>
            <a:ext uri="{FF2B5EF4-FFF2-40B4-BE49-F238E27FC236}">
              <a16:creationId xmlns:a16="http://schemas.microsoft.com/office/drawing/2014/main" id="{0BA52F03-6B8E-4CEA-AC3C-93A35440F6AB}"/>
            </a:ext>
          </a:extLst>
        </xdr:cNvPr>
        <xdr:cNvPicPr>
          <a:picLocks noChangeAspect="1"/>
        </xdr:cNvPicPr>
      </xdr:nvPicPr>
      <xdr:blipFill>
        <a:blip xmlns:r="http://schemas.openxmlformats.org/officeDocument/2006/relationships" r:embed="rId9"/>
        <a:stretch>
          <a:fillRect/>
        </a:stretch>
      </xdr:blipFill>
      <xdr:spPr>
        <a:xfrm>
          <a:off x="384810" y="11226165"/>
          <a:ext cx="3440430" cy="2415540"/>
        </a:xfrm>
        <a:prstGeom prst="rect">
          <a:avLst/>
        </a:prstGeom>
      </xdr:spPr>
    </xdr:pic>
    <xdr:clientData/>
  </xdr:twoCellAnchor>
  <xdr:twoCellAnchor editAs="oneCell">
    <xdr:from>
      <xdr:col>7</xdr:col>
      <xdr:colOff>438150</xdr:colOff>
      <xdr:row>56</xdr:row>
      <xdr:rowOff>66675</xdr:rowOff>
    </xdr:from>
    <xdr:to>
      <xdr:col>11</xdr:col>
      <xdr:colOff>312420</xdr:colOff>
      <xdr:row>69</xdr:row>
      <xdr:rowOff>104775</xdr:rowOff>
    </xdr:to>
    <xdr:pic>
      <xdr:nvPicPr>
        <xdr:cNvPr id="11" name="Imagen 10">
          <a:extLst>
            <a:ext uri="{FF2B5EF4-FFF2-40B4-BE49-F238E27FC236}">
              <a16:creationId xmlns:a16="http://schemas.microsoft.com/office/drawing/2014/main" id="{F4B03BD5-A00C-4CF7-AB5A-F487584D8CE2}"/>
            </a:ext>
          </a:extLst>
        </xdr:cNvPr>
        <xdr:cNvPicPr>
          <a:picLocks noChangeAspect="1"/>
        </xdr:cNvPicPr>
      </xdr:nvPicPr>
      <xdr:blipFill>
        <a:blip xmlns:r="http://schemas.openxmlformats.org/officeDocument/2006/relationships" r:embed="rId10"/>
        <a:stretch>
          <a:fillRect/>
        </a:stretch>
      </xdr:blipFill>
      <xdr:spPr>
        <a:xfrm>
          <a:off x="4385310" y="11207115"/>
          <a:ext cx="3463290" cy="2415540"/>
        </a:xfrm>
        <a:prstGeom prst="rect">
          <a:avLst/>
        </a:prstGeom>
      </xdr:spPr>
    </xdr:pic>
    <xdr:clientData/>
  </xdr:twoCellAnchor>
  <xdr:twoCellAnchor editAs="oneCell">
    <xdr:from>
      <xdr:col>1</xdr:col>
      <xdr:colOff>142875</xdr:colOff>
      <xdr:row>72</xdr:row>
      <xdr:rowOff>28575</xdr:rowOff>
    </xdr:from>
    <xdr:to>
      <xdr:col>6</xdr:col>
      <xdr:colOff>550545</xdr:colOff>
      <xdr:row>85</xdr:row>
      <xdr:rowOff>74295</xdr:rowOff>
    </xdr:to>
    <xdr:pic>
      <xdr:nvPicPr>
        <xdr:cNvPr id="12" name="Imagen 11">
          <a:extLst>
            <a:ext uri="{FF2B5EF4-FFF2-40B4-BE49-F238E27FC236}">
              <a16:creationId xmlns:a16="http://schemas.microsoft.com/office/drawing/2014/main" id="{167BE81C-B834-4C3F-A342-5A0258A7ECD2}"/>
            </a:ext>
          </a:extLst>
        </xdr:cNvPr>
        <xdr:cNvPicPr>
          <a:picLocks noChangeAspect="1"/>
        </xdr:cNvPicPr>
      </xdr:nvPicPr>
      <xdr:blipFill>
        <a:blip xmlns:r="http://schemas.openxmlformats.org/officeDocument/2006/relationships" r:embed="rId11"/>
        <a:stretch>
          <a:fillRect/>
        </a:stretch>
      </xdr:blipFill>
      <xdr:spPr>
        <a:xfrm>
          <a:off x="394335" y="14277975"/>
          <a:ext cx="3448050" cy="2423160"/>
        </a:xfrm>
        <a:prstGeom prst="rect">
          <a:avLst/>
        </a:prstGeom>
      </xdr:spPr>
    </xdr:pic>
    <xdr:clientData/>
  </xdr:twoCellAnchor>
  <xdr:twoCellAnchor editAs="oneCell">
    <xdr:from>
      <xdr:col>7</xdr:col>
      <xdr:colOff>419100</xdr:colOff>
      <xdr:row>72</xdr:row>
      <xdr:rowOff>85725</xdr:rowOff>
    </xdr:from>
    <xdr:to>
      <xdr:col>11</xdr:col>
      <xdr:colOff>293370</xdr:colOff>
      <xdr:row>85</xdr:row>
      <xdr:rowOff>123825</xdr:rowOff>
    </xdr:to>
    <xdr:pic>
      <xdr:nvPicPr>
        <xdr:cNvPr id="13" name="Imagen 12">
          <a:extLst>
            <a:ext uri="{FF2B5EF4-FFF2-40B4-BE49-F238E27FC236}">
              <a16:creationId xmlns:a16="http://schemas.microsoft.com/office/drawing/2014/main" id="{A7DA7500-DB58-428B-8CD8-9A686718E39E}"/>
            </a:ext>
          </a:extLst>
        </xdr:cNvPr>
        <xdr:cNvPicPr>
          <a:picLocks noChangeAspect="1"/>
        </xdr:cNvPicPr>
      </xdr:nvPicPr>
      <xdr:blipFill>
        <a:blip xmlns:r="http://schemas.openxmlformats.org/officeDocument/2006/relationships" r:embed="rId12"/>
        <a:stretch>
          <a:fillRect/>
        </a:stretch>
      </xdr:blipFill>
      <xdr:spPr>
        <a:xfrm>
          <a:off x="4366260" y="14335125"/>
          <a:ext cx="3463290" cy="2415540"/>
        </a:xfrm>
        <a:prstGeom prst="rect">
          <a:avLst/>
        </a:prstGeom>
      </xdr:spPr>
    </xdr:pic>
    <xdr:clientData/>
  </xdr:twoCellAnchor>
  <xdr:twoCellAnchor editAs="oneCell">
    <xdr:from>
      <xdr:col>1</xdr:col>
      <xdr:colOff>123825</xdr:colOff>
      <xdr:row>88</xdr:row>
      <xdr:rowOff>76200</xdr:rowOff>
    </xdr:from>
    <xdr:to>
      <xdr:col>6</xdr:col>
      <xdr:colOff>531495</xdr:colOff>
      <xdr:row>101</xdr:row>
      <xdr:rowOff>121920</xdr:rowOff>
    </xdr:to>
    <xdr:pic>
      <xdr:nvPicPr>
        <xdr:cNvPr id="14" name="Imagen 13">
          <a:extLst>
            <a:ext uri="{FF2B5EF4-FFF2-40B4-BE49-F238E27FC236}">
              <a16:creationId xmlns:a16="http://schemas.microsoft.com/office/drawing/2014/main" id="{78B514BB-2546-42E9-A0F6-508D3CED6CF8}"/>
            </a:ext>
          </a:extLst>
        </xdr:cNvPr>
        <xdr:cNvPicPr>
          <a:picLocks noChangeAspect="1"/>
        </xdr:cNvPicPr>
      </xdr:nvPicPr>
      <xdr:blipFill>
        <a:blip xmlns:r="http://schemas.openxmlformats.org/officeDocument/2006/relationships" r:embed="rId13"/>
        <a:stretch>
          <a:fillRect/>
        </a:stretch>
      </xdr:blipFill>
      <xdr:spPr>
        <a:xfrm>
          <a:off x="375285" y="17434560"/>
          <a:ext cx="3448050" cy="2423160"/>
        </a:xfrm>
        <a:prstGeom prst="rect">
          <a:avLst/>
        </a:prstGeom>
      </xdr:spPr>
    </xdr:pic>
    <xdr:clientData/>
  </xdr:twoCellAnchor>
  <xdr:twoCellAnchor editAs="oneCell">
    <xdr:from>
      <xdr:col>7</xdr:col>
      <xdr:colOff>447675</xdr:colOff>
      <xdr:row>88</xdr:row>
      <xdr:rowOff>66675</xdr:rowOff>
    </xdr:from>
    <xdr:to>
      <xdr:col>11</xdr:col>
      <xdr:colOff>321945</xdr:colOff>
      <xdr:row>101</xdr:row>
      <xdr:rowOff>112395</xdr:rowOff>
    </xdr:to>
    <xdr:pic>
      <xdr:nvPicPr>
        <xdr:cNvPr id="15" name="Imagen 14">
          <a:extLst>
            <a:ext uri="{FF2B5EF4-FFF2-40B4-BE49-F238E27FC236}">
              <a16:creationId xmlns:a16="http://schemas.microsoft.com/office/drawing/2014/main" id="{2D88987A-8F23-439E-9010-57CB3034A039}"/>
            </a:ext>
          </a:extLst>
        </xdr:cNvPr>
        <xdr:cNvPicPr>
          <a:picLocks noChangeAspect="1"/>
        </xdr:cNvPicPr>
      </xdr:nvPicPr>
      <xdr:blipFill>
        <a:blip xmlns:r="http://schemas.openxmlformats.org/officeDocument/2006/relationships" r:embed="rId14"/>
        <a:stretch>
          <a:fillRect/>
        </a:stretch>
      </xdr:blipFill>
      <xdr:spPr>
        <a:xfrm>
          <a:off x="4394835" y="17425035"/>
          <a:ext cx="3463290" cy="2423160"/>
        </a:xfrm>
        <a:prstGeom prst="rect">
          <a:avLst/>
        </a:prstGeom>
      </xdr:spPr>
    </xdr:pic>
    <xdr:clientData/>
  </xdr:twoCellAnchor>
  <xdr:twoCellAnchor editAs="oneCell">
    <xdr:from>
      <xdr:col>1</xdr:col>
      <xdr:colOff>171450</xdr:colOff>
      <xdr:row>104</xdr:row>
      <xdr:rowOff>95250</xdr:rowOff>
    </xdr:from>
    <xdr:to>
      <xdr:col>6</xdr:col>
      <xdr:colOff>571500</xdr:colOff>
      <xdr:row>117</xdr:row>
      <xdr:rowOff>140970</xdr:rowOff>
    </xdr:to>
    <xdr:pic>
      <xdr:nvPicPr>
        <xdr:cNvPr id="16" name="Imagen 15">
          <a:extLst>
            <a:ext uri="{FF2B5EF4-FFF2-40B4-BE49-F238E27FC236}">
              <a16:creationId xmlns:a16="http://schemas.microsoft.com/office/drawing/2014/main" id="{698723CF-7C0C-473D-A38B-72F79C718DB1}"/>
            </a:ext>
          </a:extLst>
        </xdr:cNvPr>
        <xdr:cNvPicPr>
          <a:picLocks noChangeAspect="1"/>
        </xdr:cNvPicPr>
      </xdr:nvPicPr>
      <xdr:blipFill>
        <a:blip xmlns:r="http://schemas.openxmlformats.org/officeDocument/2006/relationships" r:embed="rId15"/>
        <a:stretch>
          <a:fillRect/>
        </a:stretch>
      </xdr:blipFill>
      <xdr:spPr>
        <a:xfrm>
          <a:off x="422910" y="20562570"/>
          <a:ext cx="3440430" cy="2423160"/>
        </a:xfrm>
        <a:prstGeom prst="rect">
          <a:avLst/>
        </a:prstGeom>
      </xdr:spPr>
    </xdr:pic>
    <xdr:clientData/>
  </xdr:twoCellAnchor>
  <xdr:twoCellAnchor editAs="oneCell">
    <xdr:from>
      <xdr:col>7</xdr:col>
      <xdr:colOff>476250</xdr:colOff>
      <xdr:row>104</xdr:row>
      <xdr:rowOff>38100</xdr:rowOff>
    </xdr:from>
    <xdr:to>
      <xdr:col>11</xdr:col>
      <xdr:colOff>342900</xdr:colOff>
      <xdr:row>117</xdr:row>
      <xdr:rowOff>83820</xdr:rowOff>
    </xdr:to>
    <xdr:pic>
      <xdr:nvPicPr>
        <xdr:cNvPr id="17" name="Imagen 16">
          <a:extLst>
            <a:ext uri="{FF2B5EF4-FFF2-40B4-BE49-F238E27FC236}">
              <a16:creationId xmlns:a16="http://schemas.microsoft.com/office/drawing/2014/main" id="{12B40813-85AF-4591-B1D9-3464F0D823DA}"/>
            </a:ext>
          </a:extLst>
        </xdr:cNvPr>
        <xdr:cNvPicPr>
          <a:picLocks noChangeAspect="1"/>
        </xdr:cNvPicPr>
      </xdr:nvPicPr>
      <xdr:blipFill>
        <a:blip xmlns:r="http://schemas.openxmlformats.org/officeDocument/2006/relationships" r:embed="rId16"/>
        <a:stretch>
          <a:fillRect/>
        </a:stretch>
      </xdr:blipFill>
      <xdr:spPr>
        <a:xfrm>
          <a:off x="4423410" y="20505420"/>
          <a:ext cx="3455670" cy="2423160"/>
        </a:xfrm>
        <a:prstGeom prst="rect">
          <a:avLst/>
        </a:prstGeom>
      </xdr:spPr>
    </xdr:pic>
    <xdr:clientData/>
  </xdr:twoCellAnchor>
  <xdr:twoCellAnchor editAs="oneCell">
    <xdr:from>
      <xdr:col>1</xdr:col>
      <xdr:colOff>152400</xdr:colOff>
      <xdr:row>120</xdr:row>
      <xdr:rowOff>76200</xdr:rowOff>
    </xdr:from>
    <xdr:to>
      <xdr:col>6</xdr:col>
      <xdr:colOff>560070</xdr:colOff>
      <xdr:row>133</xdr:row>
      <xdr:rowOff>114300</xdr:rowOff>
    </xdr:to>
    <xdr:pic>
      <xdr:nvPicPr>
        <xdr:cNvPr id="18" name="Imagen 17">
          <a:extLst>
            <a:ext uri="{FF2B5EF4-FFF2-40B4-BE49-F238E27FC236}">
              <a16:creationId xmlns:a16="http://schemas.microsoft.com/office/drawing/2014/main" id="{E2B80568-52B0-4A07-A206-72D608110D6B}"/>
            </a:ext>
          </a:extLst>
        </xdr:cNvPr>
        <xdr:cNvPicPr>
          <a:picLocks noChangeAspect="1"/>
        </xdr:cNvPicPr>
      </xdr:nvPicPr>
      <xdr:blipFill>
        <a:blip xmlns:r="http://schemas.openxmlformats.org/officeDocument/2006/relationships" r:embed="rId17"/>
        <a:stretch>
          <a:fillRect/>
        </a:stretch>
      </xdr:blipFill>
      <xdr:spPr>
        <a:xfrm>
          <a:off x="403860" y="23652480"/>
          <a:ext cx="3448050" cy="2415540"/>
        </a:xfrm>
        <a:prstGeom prst="rect">
          <a:avLst/>
        </a:prstGeom>
      </xdr:spPr>
    </xdr:pic>
    <xdr:clientData/>
  </xdr:twoCellAnchor>
  <xdr:twoCellAnchor editAs="oneCell">
    <xdr:from>
      <xdr:col>7</xdr:col>
      <xdr:colOff>466725</xdr:colOff>
      <xdr:row>120</xdr:row>
      <xdr:rowOff>57150</xdr:rowOff>
    </xdr:from>
    <xdr:to>
      <xdr:col>11</xdr:col>
      <xdr:colOff>333375</xdr:colOff>
      <xdr:row>133</xdr:row>
      <xdr:rowOff>95250</xdr:rowOff>
    </xdr:to>
    <xdr:pic>
      <xdr:nvPicPr>
        <xdr:cNvPr id="19" name="Imagen 18">
          <a:extLst>
            <a:ext uri="{FF2B5EF4-FFF2-40B4-BE49-F238E27FC236}">
              <a16:creationId xmlns:a16="http://schemas.microsoft.com/office/drawing/2014/main" id="{C51A8D96-EB4B-4AC5-8A72-12D2761C780B}"/>
            </a:ext>
          </a:extLst>
        </xdr:cNvPr>
        <xdr:cNvPicPr>
          <a:picLocks noChangeAspect="1"/>
        </xdr:cNvPicPr>
      </xdr:nvPicPr>
      <xdr:blipFill>
        <a:blip xmlns:r="http://schemas.openxmlformats.org/officeDocument/2006/relationships" r:embed="rId18"/>
        <a:stretch>
          <a:fillRect/>
        </a:stretch>
      </xdr:blipFill>
      <xdr:spPr>
        <a:xfrm>
          <a:off x="4413885" y="23633430"/>
          <a:ext cx="3455670" cy="2415540"/>
        </a:xfrm>
        <a:prstGeom prst="rect">
          <a:avLst/>
        </a:prstGeom>
      </xdr:spPr>
    </xdr:pic>
    <xdr:clientData/>
  </xdr:twoCellAnchor>
  <xdr:twoCellAnchor editAs="oneCell">
    <xdr:from>
      <xdr:col>1</xdr:col>
      <xdr:colOff>152400</xdr:colOff>
      <xdr:row>136</xdr:row>
      <xdr:rowOff>152400</xdr:rowOff>
    </xdr:from>
    <xdr:to>
      <xdr:col>6</xdr:col>
      <xdr:colOff>491490</xdr:colOff>
      <xdr:row>149</xdr:row>
      <xdr:rowOff>144780</xdr:rowOff>
    </xdr:to>
    <xdr:pic>
      <xdr:nvPicPr>
        <xdr:cNvPr id="20" name="Imagen 19">
          <a:extLst>
            <a:ext uri="{FF2B5EF4-FFF2-40B4-BE49-F238E27FC236}">
              <a16:creationId xmlns:a16="http://schemas.microsoft.com/office/drawing/2014/main" id="{DC8B3301-147A-4FE5-9F69-FF477A094187}"/>
            </a:ext>
          </a:extLst>
        </xdr:cNvPr>
        <xdr:cNvPicPr>
          <a:picLocks noChangeAspect="1"/>
        </xdr:cNvPicPr>
      </xdr:nvPicPr>
      <xdr:blipFill>
        <a:blip xmlns:r="http://schemas.openxmlformats.org/officeDocument/2006/relationships" r:embed="rId19"/>
        <a:stretch>
          <a:fillRect/>
        </a:stretch>
      </xdr:blipFill>
      <xdr:spPr>
        <a:xfrm>
          <a:off x="403860" y="26837640"/>
          <a:ext cx="3379470" cy="2369820"/>
        </a:xfrm>
        <a:prstGeom prst="rect">
          <a:avLst/>
        </a:prstGeom>
      </xdr:spPr>
    </xdr:pic>
    <xdr:clientData/>
  </xdr:twoCellAnchor>
  <xdr:twoCellAnchor editAs="oneCell">
    <xdr:from>
      <xdr:col>7</xdr:col>
      <xdr:colOff>447675</xdr:colOff>
      <xdr:row>136</xdr:row>
      <xdr:rowOff>47625</xdr:rowOff>
    </xdr:from>
    <xdr:to>
      <xdr:col>11</xdr:col>
      <xdr:colOff>314325</xdr:colOff>
      <xdr:row>149</xdr:row>
      <xdr:rowOff>85725</xdr:rowOff>
    </xdr:to>
    <xdr:pic>
      <xdr:nvPicPr>
        <xdr:cNvPr id="21" name="Imagen 20">
          <a:extLst>
            <a:ext uri="{FF2B5EF4-FFF2-40B4-BE49-F238E27FC236}">
              <a16:creationId xmlns:a16="http://schemas.microsoft.com/office/drawing/2014/main" id="{B852007D-6A9E-41C0-A045-F0D1EF2EE530}"/>
            </a:ext>
          </a:extLst>
        </xdr:cNvPr>
        <xdr:cNvPicPr>
          <a:picLocks noChangeAspect="1"/>
        </xdr:cNvPicPr>
      </xdr:nvPicPr>
      <xdr:blipFill>
        <a:blip xmlns:r="http://schemas.openxmlformats.org/officeDocument/2006/relationships" r:embed="rId20"/>
        <a:stretch>
          <a:fillRect/>
        </a:stretch>
      </xdr:blipFill>
      <xdr:spPr>
        <a:xfrm>
          <a:off x="4394835" y="26732865"/>
          <a:ext cx="3455670" cy="2415540"/>
        </a:xfrm>
        <a:prstGeom prst="rect">
          <a:avLst/>
        </a:prstGeom>
      </xdr:spPr>
    </xdr:pic>
    <xdr:clientData/>
  </xdr:twoCellAnchor>
  <xdr:twoCellAnchor editAs="oneCell">
    <xdr:from>
      <xdr:col>1</xdr:col>
      <xdr:colOff>133350</xdr:colOff>
      <xdr:row>152</xdr:row>
      <xdr:rowOff>76200</xdr:rowOff>
    </xdr:from>
    <xdr:to>
      <xdr:col>6</xdr:col>
      <xdr:colOff>533400</xdr:colOff>
      <xdr:row>165</xdr:row>
      <xdr:rowOff>114300</xdr:rowOff>
    </xdr:to>
    <xdr:pic>
      <xdr:nvPicPr>
        <xdr:cNvPr id="22" name="Imagen 21">
          <a:extLst>
            <a:ext uri="{FF2B5EF4-FFF2-40B4-BE49-F238E27FC236}">
              <a16:creationId xmlns:a16="http://schemas.microsoft.com/office/drawing/2014/main" id="{9227CB53-8591-470C-BE8F-C0BFA81E5E9D}"/>
            </a:ext>
          </a:extLst>
        </xdr:cNvPr>
        <xdr:cNvPicPr>
          <a:picLocks noChangeAspect="1"/>
        </xdr:cNvPicPr>
      </xdr:nvPicPr>
      <xdr:blipFill>
        <a:blip xmlns:r="http://schemas.openxmlformats.org/officeDocument/2006/relationships" r:embed="rId21"/>
        <a:stretch>
          <a:fillRect/>
        </a:stretch>
      </xdr:blipFill>
      <xdr:spPr>
        <a:xfrm>
          <a:off x="384810" y="30068520"/>
          <a:ext cx="3440430" cy="2415540"/>
        </a:xfrm>
        <a:prstGeom prst="rect">
          <a:avLst/>
        </a:prstGeom>
      </xdr:spPr>
    </xdr:pic>
    <xdr:clientData/>
  </xdr:twoCellAnchor>
  <xdr:twoCellAnchor editAs="oneCell">
    <xdr:from>
      <xdr:col>7</xdr:col>
      <xdr:colOff>533400</xdr:colOff>
      <xdr:row>152</xdr:row>
      <xdr:rowOff>76200</xdr:rowOff>
    </xdr:from>
    <xdr:to>
      <xdr:col>11</xdr:col>
      <xdr:colOff>400050</xdr:colOff>
      <xdr:row>165</xdr:row>
      <xdr:rowOff>114300</xdr:rowOff>
    </xdr:to>
    <xdr:pic>
      <xdr:nvPicPr>
        <xdr:cNvPr id="23" name="Imagen 22">
          <a:extLst>
            <a:ext uri="{FF2B5EF4-FFF2-40B4-BE49-F238E27FC236}">
              <a16:creationId xmlns:a16="http://schemas.microsoft.com/office/drawing/2014/main" id="{347CC033-A2AA-45F9-8103-6B2C16F7C87E}"/>
            </a:ext>
          </a:extLst>
        </xdr:cNvPr>
        <xdr:cNvPicPr>
          <a:picLocks noChangeAspect="1"/>
        </xdr:cNvPicPr>
      </xdr:nvPicPr>
      <xdr:blipFill>
        <a:blip xmlns:r="http://schemas.openxmlformats.org/officeDocument/2006/relationships" r:embed="rId22"/>
        <a:stretch>
          <a:fillRect/>
        </a:stretch>
      </xdr:blipFill>
      <xdr:spPr>
        <a:xfrm>
          <a:off x="4480560" y="30068520"/>
          <a:ext cx="3455670" cy="2415540"/>
        </a:xfrm>
        <a:prstGeom prst="rect">
          <a:avLst/>
        </a:prstGeom>
      </xdr:spPr>
    </xdr:pic>
    <xdr:clientData/>
  </xdr:twoCellAnchor>
  <xdr:twoCellAnchor editAs="oneCell">
    <xdr:from>
      <xdr:col>1</xdr:col>
      <xdr:colOff>123825</xdr:colOff>
      <xdr:row>168</xdr:row>
      <xdr:rowOff>104775</xdr:rowOff>
    </xdr:from>
    <xdr:to>
      <xdr:col>6</xdr:col>
      <xdr:colOff>590550</xdr:colOff>
      <xdr:row>181</xdr:row>
      <xdr:rowOff>86023</xdr:rowOff>
    </xdr:to>
    <xdr:pic>
      <xdr:nvPicPr>
        <xdr:cNvPr id="24" name="Imagen 23">
          <a:extLst>
            <a:ext uri="{FF2B5EF4-FFF2-40B4-BE49-F238E27FC236}">
              <a16:creationId xmlns:a16="http://schemas.microsoft.com/office/drawing/2014/main" id="{EC7078D4-C68B-4308-A29B-5096DFC6EB0F}"/>
            </a:ext>
          </a:extLst>
        </xdr:cNvPr>
        <xdr:cNvPicPr>
          <a:picLocks noChangeAspect="1"/>
        </xdr:cNvPicPr>
      </xdr:nvPicPr>
      <xdr:blipFill rotWithShape="1">
        <a:blip xmlns:r="http://schemas.openxmlformats.org/officeDocument/2006/relationships" r:embed="rId23"/>
        <a:srcRect b="550"/>
        <a:stretch/>
      </xdr:blipFill>
      <xdr:spPr>
        <a:xfrm>
          <a:off x="375285" y="33404175"/>
          <a:ext cx="3507105" cy="2358688"/>
        </a:xfrm>
        <a:prstGeom prst="rect">
          <a:avLst/>
        </a:prstGeom>
      </xdr:spPr>
    </xdr:pic>
    <xdr:clientData/>
  </xdr:twoCellAnchor>
  <xdr:twoCellAnchor editAs="oneCell">
    <xdr:from>
      <xdr:col>7</xdr:col>
      <xdr:colOff>409575</xdr:colOff>
      <xdr:row>168</xdr:row>
      <xdr:rowOff>57150</xdr:rowOff>
    </xdr:from>
    <xdr:to>
      <xdr:col>11</xdr:col>
      <xdr:colOff>283845</xdr:colOff>
      <xdr:row>181</xdr:row>
      <xdr:rowOff>95250</xdr:rowOff>
    </xdr:to>
    <xdr:pic>
      <xdr:nvPicPr>
        <xdr:cNvPr id="25" name="Imagen 24">
          <a:extLst>
            <a:ext uri="{FF2B5EF4-FFF2-40B4-BE49-F238E27FC236}">
              <a16:creationId xmlns:a16="http://schemas.microsoft.com/office/drawing/2014/main" id="{459B1E30-E0C0-4FEC-AB5D-C150BFB2590B}"/>
            </a:ext>
          </a:extLst>
        </xdr:cNvPr>
        <xdr:cNvPicPr>
          <a:picLocks noChangeAspect="1"/>
        </xdr:cNvPicPr>
      </xdr:nvPicPr>
      <xdr:blipFill>
        <a:blip xmlns:r="http://schemas.openxmlformats.org/officeDocument/2006/relationships" r:embed="rId24"/>
        <a:stretch>
          <a:fillRect/>
        </a:stretch>
      </xdr:blipFill>
      <xdr:spPr>
        <a:xfrm>
          <a:off x="4356735" y="33356550"/>
          <a:ext cx="3463290" cy="2415540"/>
        </a:xfrm>
        <a:prstGeom prst="rect">
          <a:avLst/>
        </a:prstGeom>
      </xdr:spPr>
    </xdr:pic>
    <xdr:clientData/>
  </xdr:twoCellAnchor>
  <xdr:twoCellAnchor editAs="oneCell">
    <xdr:from>
      <xdr:col>1</xdr:col>
      <xdr:colOff>123825</xdr:colOff>
      <xdr:row>184</xdr:row>
      <xdr:rowOff>114300</xdr:rowOff>
    </xdr:from>
    <xdr:to>
      <xdr:col>6</xdr:col>
      <xdr:colOff>531495</xdr:colOff>
      <xdr:row>197</xdr:row>
      <xdr:rowOff>152400</xdr:rowOff>
    </xdr:to>
    <xdr:pic>
      <xdr:nvPicPr>
        <xdr:cNvPr id="26" name="Imagen 25">
          <a:extLst>
            <a:ext uri="{FF2B5EF4-FFF2-40B4-BE49-F238E27FC236}">
              <a16:creationId xmlns:a16="http://schemas.microsoft.com/office/drawing/2014/main" id="{AB4F50C4-1824-4641-9C96-13A64FAB792D}"/>
            </a:ext>
          </a:extLst>
        </xdr:cNvPr>
        <xdr:cNvPicPr>
          <a:picLocks noChangeAspect="1"/>
        </xdr:cNvPicPr>
      </xdr:nvPicPr>
      <xdr:blipFill>
        <a:blip xmlns:r="http://schemas.openxmlformats.org/officeDocument/2006/relationships" r:embed="rId25"/>
        <a:stretch>
          <a:fillRect/>
        </a:stretch>
      </xdr:blipFill>
      <xdr:spPr>
        <a:xfrm>
          <a:off x="375285" y="36720780"/>
          <a:ext cx="3448050" cy="2415540"/>
        </a:xfrm>
        <a:prstGeom prst="rect">
          <a:avLst/>
        </a:prstGeom>
      </xdr:spPr>
    </xdr:pic>
    <xdr:clientData/>
  </xdr:twoCellAnchor>
  <xdr:twoCellAnchor editAs="oneCell">
    <xdr:from>
      <xdr:col>7</xdr:col>
      <xdr:colOff>457200</xdr:colOff>
      <xdr:row>184</xdr:row>
      <xdr:rowOff>47625</xdr:rowOff>
    </xdr:from>
    <xdr:to>
      <xdr:col>11</xdr:col>
      <xdr:colOff>331470</xdr:colOff>
      <xdr:row>197</xdr:row>
      <xdr:rowOff>93345</xdr:rowOff>
    </xdr:to>
    <xdr:pic>
      <xdr:nvPicPr>
        <xdr:cNvPr id="27" name="Imagen 26">
          <a:extLst>
            <a:ext uri="{FF2B5EF4-FFF2-40B4-BE49-F238E27FC236}">
              <a16:creationId xmlns:a16="http://schemas.microsoft.com/office/drawing/2014/main" id="{E81970DD-FE39-4FE0-B98E-52A88B3210A9}"/>
            </a:ext>
          </a:extLst>
        </xdr:cNvPr>
        <xdr:cNvPicPr>
          <a:picLocks noChangeAspect="1"/>
        </xdr:cNvPicPr>
      </xdr:nvPicPr>
      <xdr:blipFill>
        <a:blip xmlns:r="http://schemas.openxmlformats.org/officeDocument/2006/relationships" r:embed="rId26"/>
        <a:stretch>
          <a:fillRect/>
        </a:stretch>
      </xdr:blipFill>
      <xdr:spPr>
        <a:xfrm>
          <a:off x="4404360" y="36654105"/>
          <a:ext cx="3463290" cy="2423160"/>
        </a:xfrm>
        <a:prstGeom prst="rect">
          <a:avLst/>
        </a:prstGeom>
      </xdr:spPr>
    </xdr:pic>
    <xdr:clientData/>
  </xdr:twoCellAnchor>
  <xdr:twoCellAnchor editAs="oneCell">
    <xdr:from>
      <xdr:col>1</xdr:col>
      <xdr:colOff>95250</xdr:colOff>
      <xdr:row>200</xdr:row>
      <xdr:rowOff>66675</xdr:rowOff>
    </xdr:from>
    <xdr:to>
      <xdr:col>6</xdr:col>
      <xdr:colOff>502920</xdr:colOff>
      <xdr:row>213</xdr:row>
      <xdr:rowOff>112395</xdr:rowOff>
    </xdr:to>
    <xdr:pic>
      <xdr:nvPicPr>
        <xdr:cNvPr id="28" name="Imagen 27">
          <a:extLst>
            <a:ext uri="{FF2B5EF4-FFF2-40B4-BE49-F238E27FC236}">
              <a16:creationId xmlns:a16="http://schemas.microsoft.com/office/drawing/2014/main" id="{B1519F1C-0E9F-452F-BB90-D64B67816065}"/>
            </a:ext>
          </a:extLst>
        </xdr:cNvPr>
        <xdr:cNvPicPr>
          <a:picLocks noChangeAspect="1"/>
        </xdr:cNvPicPr>
      </xdr:nvPicPr>
      <xdr:blipFill>
        <a:blip xmlns:r="http://schemas.openxmlformats.org/officeDocument/2006/relationships" r:embed="rId27"/>
        <a:stretch>
          <a:fillRect/>
        </a:stretch>
      </xdr:blipFill>
      <xdr:spPr>
        <a:xfrm>
          <a:off x="346710" y="39980235"/>
          <a:ext cx="3448050" cy="2423160"/>
        </a:xfrm>
        <a:prstGeom prst="rect">
          <a:avLst/>
        </a:prstGeom>
      </xdr:spPr>
    </xdr:pic>
    <xdr:clientData/>
  </xdr:twoCellAnchor>
  <xdr:twoCellAnchor editAs="oneCell">
    <xdr:from>
      <xdr:col>7</xdr:col>
      <xdr:colOff>419100</xdr:colOff>
      <xdr:row>200</xdr:row>
      <xdr:rowOff>57150</xdr:rowOff>
    </xdr:from>
    <xdr:to>
      <xdr:col>11</xdr:col>
      <xdr:colOff>293370</xdr:colOff>
      <xdr:row>213</xdr:row>
      <xdr:rowOff>102870</xdr:rowOff>
    </xdr:to>
    <xdr:pic>
      <xdr:nvPicPr>
        <xdr:cNvPr id="29" name="Imagen 28">
          <a:extLst>
            <a:ext uri="{FF2B5EF4-FFF2-40B4-BE49-F238E27FC236}">
              <a16:creationId xmlns:a16="http://schemas.microsoft.com/office/drawing/2014/main" id="{0859F763-B990-497B-87A9-A6DEC55562B8}"/>
            </a:ext>
          </a:extLst>
        </xdr:cNvPr>
        <xdr:cNvPicPr>
          <a:picLocks noChangeAspect="1"/>
        </xdr:cNvPicPr>
      </xdr:nvPicPr>
      <xdr:blipFill>
        <a:blip xmlns:r="http://schemas.openxmlformats.org/officeDocument/2006/relationships" r:embed="rId28"/>
        <a:stretch>
          <a:fillRect/>
        </a:stretch>
      </xdr:blipFill>
      <xdr:spPr>
        <a:xfrm>
          <a:off x="4366260" y="39970710"/>
          <a:ext cx="3463290" cy="2423160"/>
        </a:xfrm>
        <a:prstGeom prst="rect">
          <a:avLst/>
        </a:prstGeom>
      </xdr:spPr>
    </xdr:pic>
    <xdr:clientData/>
  </xdr:twoCellAnchor>
  <xdr:twoCellAnchor editAs="oneCell">
    <xdr:from>
      <xdr:col>1</xdr:col>
      <xdr:colOff>142875</xdr:colOff>
      <xdr:row>216</xdr:row>
      <xdr:rowOff>76200</xdr:rowOff>
    </xdr:from>
    <xdr:to>
      <xdr:col>6</xdr:col>
      <xdr:colOff>550545</xdr:colOff>
      <xdr:row>229</xdr:row>
      <xdr:rowOff>121920</xdr:rowOff>
    </xdr:to>
    <xdr:pic>
      <xdr:nvPicPr>
        <xdr:cNvPr id="30" name="Imagen 29">
          <a:extLst>
            <a:ext uri="{FF2B5EF4-FFF2-40B4-BE49-F238E27FC236}">
              <a16:creationId xmlns:a16="http://schemas.microsoft.com/office/drawing/2014/main" id="{BF10280A-1368-46AC-9116-041BAA7C553C}"/>
            </a:ext>
          </a:extLst>
        </xdr:cNvPr>
        <xdr:cNvPicPr>
          <a:picLocks noChangeAspect="1"/>
        </xdr:cNvPicPr>
      </xdr:nvPicPr>
      <xdr:blipFill>
        <a:blip xmlns:r="http://schemas.openxmlformats.org/officeDocument/2006/relationships" r:embed="rId29"/>
        <a:stretch>
          <a:fillRect/>
        </a:stretch>
      </xdr:blipFill>
      <xdr:spPr>
        <a:xfrm>
          <a:off x="394335" y="43098720"/>
          <a:ext cx="3448050" cy="2423160"/>
        </a:xfrm>
        <a:prstGeom prst="rect">
          <a:avLst/>
        </a:prstGeom>
      </xdr:spPr>
    </xdr:pic>
    <xdr:clientData/>
  </xdr:twoCellAnchor>
  <xdr:twoCellAnchor editAs="oneCell">
    <xdr:from>
      <xdr:col>7</xdr:col>
      <xdr:colOff>514350</xdr:colOff>
      <xdr:row>216</xdr:row>
      <xdr:rowOff>95250</xdr:rowOff>
    </xdr:from>
    <xdr:to>
      <xdr:col>11</xdr:col>
      <xdr:colOff>388620</xdr:colOff>
      <xdr:row>229</xdr:row>
      <xdr:rowOff>133350</xdr:rowOff>
    </xdr:to>
    <xdr:pic>
      <xdr:nvPicPr>
        <xdr:cNvPr id="31" name="Imagen 30">
          <a:extLst>
            <a:ext uri="{FF2B5EF4-FFF2-40B4-BE49-F238E27FC236}">
              <a16:creationId xmlns:a16="http://schemas.microsoft.com/office/drawing/2014/main" id="{9E659FA9-06BA-4B86-9D7A-F9A7DFF507DE}"/>
            </a:ext>
          </a:extLst>
        </xdr:cNvPr>
        <xdr:cNvPicPr>
          <a:picLocks noChangeAspect="1"/>
        </xdr:cNvPicPr>
      </xdr:nvPicPr>
      <xdr:blipFill>
        <a:blip xmlns:r="http://schemas.openxmlformats.org/officeDocument/2006/relationships" r:embed="rId30"/>
        <a:stretch>
          <a:fillRect/>
        </a:stretch>
      </xdr:blipFill>
      <xdr:spPr>
        <a:xfrm>
          <a:off x="4461510" y="43117770"/>
          <a:ext cx="3463290" cy="241554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B65A5B1D-377D-44BC-8966-7B12D3DCAD0B}"/>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D9CDCFD5-CB28-4A8F-8AE4-784A780D64E7}"/>
            </a:ext>
          </a:extLst>
        </xdr:cNvPr>
        <xdr:cNvPicPr>
          <a:picLocks noChangeAspect="1"/>
        </xdr:cNvPicPr>
      </xdr:nvPicPr>
      <xdr:blipFill>
        <a:blip xmlns:r="http://schemas.openxmlformats.org/officeDocument/2006/relationships" r:embed="rId2"/>
        <a:stretch>
          <a:fillRect/>
        </a:stretch>
      </xdr:blipFill>
      <xdr:spPr>
        <a:xfrm>
          <a:off x="7410450" y="207646"/>
          <a:ext cx="933450" cy="552450"/>
        </a:xfrm>
        <a:prstGeom prst="rect">
          <a:avLst/>
        </a:prstGeom>
      </xdr:spPr>
    </xdr:pic>
    <xdr:clientData/>
  </xdr:oneCellAnchor>
  <xdr:twoCellAnchor editAs="oneCell">
    <xdr:from>
      <xdr:col>1</xdr:col>
      <xdr:colOff>332792</xdr:colOff>
      <xdr:row>393</xdr:row>
      <xdr:rowOff>47236</xdr:rowOff>
    </xdr:from>
    <xdr:to>
      <xdr:col>6</xdr:col>
      <xdr:colOff>168184</xdr:colOff>
      <xdr:row>406</xdr:row>
      <xdr:rowOff>85336</xdr:rowOff>
    </xdr:to>
    <xdr:pic>
      <xdr:nvPicPr>
        <xdr:cNvPr id="4" name="Imagen 3">
          <a:extLst>
            <a:ext uri="{FF2B5EF4-FFF2-40B4-BE49-F238E27FC236}">
              <a16:creationId xmlns:a16="http://schemas.microsoft.com/office/drawing/2014/main" id="{A3B2CE09-CCBD-4A10-AB86-FD65EF8429A2}"/>
            </a:ext>
          </a:extLst>
        </xdr:cNvPr>
        <xdr:cNvPicPr>
          <a:picLocks noChangeAspect="1"/>
        </xdr:cNvPicPr>
      </xdr:nvPicPr>
      <xdr:blipFill>
        <a:blip xmlns:r="http://schemas.openxmlformats.org/officeDocument/2006/relationships" r:embed="rId3"/>
        <a:stretch>
          <a:fillRect/>
        </a:stretch>
      </xdr:blipFill>
      <xdr:spPr>
        <a:xfrm>
          <a:off x="584252" y="72612496"/>
          <a:ext cx="3462512" cy="2415540"/>
        </a:xfrm>
        <a:prstGeom prst="rect">
          <a:avLst/>
        </a:prstGeom>
      </xdr:spPr>
    </xdr:pic>
    <xdr:clientData/>
  </xdr:twoCellAnchor>
  <xdr:twoCellAnchor editAs="oneCell">
    <xdr:from>
      <xdr:col>1</xdr:col>
      <xdr:colOff>171450</xdr:colOff>
      <xdr:row>554</xdr:row>
      <xdr:rowOff>76200</xdr:rowOff>
    </xdr:from>
    <xdr:to>
      <xdr:col>5</xdr:col>
      <xdr:colOff>782986</xdr:colOff>
      <xdr:row>567</xdr:row>
      <xdr:rowOff>119700</xdr:rowOff>
    </xdr:to>
    <xdr:pic>
      <xdr:nvPicPr>
        <xdr:cNvPr id="5" name="Imagen 4">
          <a:extLst>
            <a:ext uri="{FF2B5EF4-FFF2-40B4-BE49-F238E27FC236}">
              <a16:creationId xmlns:a16="http://schemas.microsoft.com/office/drawing/2014/main" id="{1132E45B-CC03-42EF-BA92-ED16E751DC17}"/>
            </a:ext>
          </a:extLst>
        </xdr:cNvPr>
        <xdr:cNvPicPr>
          <a:picLocks noChangeAspect="1"/>
        </xdr:cNvPicPr>
      </xdr:nvPicPr>
      <xdr:blipFill>
        <a:blip xmlns:r="http://schemas.openxmlformats.org/officeDocument/2006/relationships" r:embed="rId4"/>
        <a:stretch>
          <a:fillRect/>
        </a:stretch>
      </xdr:blipFill>
      <xdr:spPr>
        <a:xfrm>
          <a:off x="422910" y="102489000"/>
          <a:ext cx="3423316" cy="2420940"/>
        </a:xfrm>
        <a:prstGeom prst="rect">
          <a:avLst/>
        </a:prstGeom>
      </xdr:spPr>
    </xdr:pic>
    <xdr:clientData/>
  </xdr:twoCellAnchor>
  <xdr:twoCellAnchor editAs="oneCell">
    <xdr:from>
      <xdr:col>1</xdr:col>
      <xdr:colOff>171450</xdr:colOff>
      <xdr:row>570</xdr:row>
      <xdr:rowOff>66675</xdr:rowOff>
    </xdr:from>
    <xdr:to>
      <xdr:col>6</xdr:col>
      <xdr:colOff>7620</xdr:colOff>
      <xdr:row>583</xdr:row>
      <xdr:rowOff>112395</xdr:rowOff>
    </xdr:to>
    <xdr:pic>
      <xdr:nvPicPr>
        <xdr:cNvPr id="6" name="Imagen 5">
          <a:extLst>
            <a:ext uri="{FF2B5EF4-FFF2-40B4-BE49-F238E27FC236}">
              <a16:creationId xmlns:a16="http://schemas.microsoft.com/office/drawing/2014/main" id="{20913F71-8EE1-421A-84B9-2B41DED79A42}"/>
            </a:ext>
          </a:extLst>
        </xdr:cNvPr>
        <xdr:cNvPicPr>
          <a:picLocks noChangeAspect="1"/>
        </xdr:cNvPicPr>
      </xdr:nvPicPr>
      <xdr:blipFill>
        <a:blip xmlns:r="http://schemas.openxmlformats.org/officeDocument/2006/relationships" r:embed="rId5"/>
        <a:stretch>
          <a:fillRect/>
        </a:stretch>
      </xdr:blipFill>
      <xdr:spPr>
        <a:xfrm>
          <a:off x="422910" y="105405555"/>
          <a:ext cx="3463290" cy="2423160"/>
        </a:xfrm>
        <a:prstGeom prst="rect">
          <a:avLst/>
        </a:prstGeom>
      </xdr:spPr>
    </xdr:pic>
    <xdr:clientData/>
  </xdr:twoCellAnchor>
  <xdr:twoCellAnchor editAs="oneCell">
    <xdr:from>
      <xdr:col>1</xdr:col>
      <xdr:colOff>164063</xdr:colOff>
      <xdr:row>602</xdr:row>
      <xdr:rowOff>66286</xdr:rowOff>
    </xdr:from>
    <xdr:to>
      <xdr:col>5</xdr:col>
      <xdr:colOff>786725</xdr:colOff>
      <xdr:row>615</xdr:row>
      <xdr:rowOff>104386</xdr:rowOff>
    </xdr:to>
    <xdr:pic>
      <xdr:nvPicPr>
        <xdr:cNvPr id="7" name="Imagen 6">
          <a:extLst>
            <a:ext uri="{FF2B5EF4-FFF2-40B4-BE49-F238E27FC236}">
              <a16:creationId xmlns:a16="http://schemas.microsoft.com/office/drawing/2014/main" id="{AEA7833F-7208-4284-BA6C-9385053CBB22}"/>
            </a:ext>
          </a:extLst>
        </xdr:cNvPr>
        <xdr:cNvPicPr>
          <a:picLocks noChangeAspect="1"/>
        </xdr:cNvPicPr>
      </xdr:nvPicPr>
      <xdr:blipFill>
        <a:blip xmlns:r="http://schemas.openxmlformats.org/officeDocument/2006/relationships" r:embed="rId6"/>
        <a:stretch>
          <a:fillRect/>
        </a:stretch>
      </xdr:blipFill>
      <xdr:spPr>
        <a:xfrm>
          <a:off x="415523" y="111257326"/>
          <a:ext cx="3434442" cy="2415540"/>
        </a:xfrm>
        <a:prstGeom prst="rect">
          <a:avLst/>
        </a:prstGeom>
      </xdr:spPr>
    </xdr:pic>
    <xdr:clientData/>
  </xdr:twoCellAnchor>
  <xdr:twoCellAnchor editAs="oneCell">
    <xdr:from>
      <xdr:col>1</xdr:col>
      <xdr:colOff>180975</xdr:colOff>
      <xdr:row>586</xdr:row>
      <xdr:rowOff>57150</xdr:rowOff>
    </xdr:from>
    <xdr:to>
      <xdr:col>6</xdr:col>
      <xdr:colOff>19350</xdr:colOff>
      <xdr:row>599</xdr:row>
      <xdr:rowOff>100650</xdr:rowOff>
    </xdr:to>
    <xdr:pic>
      <xdr:nvPicPr>
        <xdr:cNvPr id="8" name="Imagen 7">
          <a:extLst>
            <a:ext uri="{FF2B5EF4-FFF2-40B4-BE49-F238E27FC236}">
              <a16:creationId xmlns:a16="http://schemas.microsoft.com/office/drawing/2014/main" id="{B848903C-5D22-4076-BFB2-58AE355B168A}"/>
            </a:ext>
          </a:extLst>
        </xdr:cNvPr>
        <xdr:cNvPicPr>
          <a:picLocks noChangeAspect="1"/>
        </xdr:cNvPicPr>
      </xdr:nvPicPr>
      <xdr:blipFill>
        <a:blip xmlns:r="http://schemas.openxmlformats.org/officeDocument/2006/relationships" r:embed="rId7"/>
        <a:stretch>
          <a:fillRect/>
        </a:stretch>
      </xdr:blipFill>
      <xdr:spPr>
        <a:xfrm>
          <a:off x="432435" y="108322110"/>
          <a:ext cx="3465495" cy="2420940"/>
        </a:xfrm>
        <a:prstGeom prst="rect">
          <a:avLst/>
        </a:prstGeom>
      </xdr:spPr>
    </xdr:pic>
    <xdr:clientData/>
  </xdr:twoCellAnchor>
  <xdr:twoCellAnchor editAs="oneCell">
    <xdr:from>
      <xdr:col>1</xdr:col>
      <xdr:colOff>284000</xdr:colOff>
      <xdr:row>313</xdr:row>
      <xdr:rowOff>76783</xdr:rowOff>
    </xdr:from>
    <xdr:to>
      <xdr:col>6</xdr:col>
      <xdr:colOff>119392</xdr:colOff>
      <xdr:row>326</xdr:row>
      <xdr:rowOff>114882</xdr:rowOff>
    </xdr:to>
    <xdr:pic>
      <xdr:nvPicPr>
        <xdr:cNvPr id="9" name="Imagen 8">
          <a:extLst>
            <a:ext uri="{FF2B5EF4-FFF2-40B4-BE49-F238E27FC236}">
              <a16:creationId xmlns:a16="http://schemas.microsoft.com/office/drawing/2014/main" id="{526AA5EB-F5CB-458B-9CF4-5D10AFC8DA88}"/>
            </a:ext>
          </a:extLst>
        </xdr:cNvPr>
        <xdr:cNvPicPr>
          <a:picLocks noChangeAspect="1"/>
        </xdr:cNvPicPr>
      </xdr:nvPicPr>
      <xdr:blipFill>
        <a:blip xmlns:r="http://schemas.openxmlformats.org/officeDocument/2006/relationships" r:embed="rId8"/>
        <a:stretch>
          <a:fillRect/>
        </a:stretch>
      </xdr:blipFill>
      <xdr:spPr>
        <a:xfrm>
          <a:off x="535460" y="57996403"/>
          <a:ext cx="3462512" cy="2415539"/>
        </a:xfrm>
        <a:prstGeom prst="rect">
          <a:avLst/>
        </a:prstGeom>
      </xdr:spPr>
    </xdr:pic>
    <xdr:clientData/>
  </xdr:twoCellAnchor>
  <xdr:oneCellAnchor>
    <xdr:from>
      <xdr:col>1</xdr:col>
      <xdr:colOff>304800</xdr:colOff>
      <xdr:row>361</xdr:row>
      <xdr:rowOff>76200</xdr:rowOff>
    </xdr:from>
    <xdr:ext cx="3359187" cy="2517866"/>
    <xdr:pic>
      <xdr:nvPicPr>
        <xdr:cNvPr id="10" name="Imagen 9">
          <a:extLst>
            <a:ext uri="{FF2B5EF4-FFF2-40B4-BE49-F238E27FC236}">
              <a16:creationId xmlns:a16="http://schemas.microsoft.com/office/drawing/2014/main" id="{226A2C85-CC59-4C9B-9CAF-26156A3006E8}"/>
            </a:ext>
          </a:extLst>
        </xdr:cNvPr>
        <xdr:cNvPicPr>
          <a:picLocks noChangeAspect="1"/>
        </xdr:cNvPicPr>
      </xdr:nvPicPr>
      <xdr:blipFill>
        <a:blip xmlns:r="http://schemas.openxmlformats.org/officeDocument/2006/relationships" r:embed="rId9"/>
        <a:stretch>
          <a:fillRect/>
        </a:stretch>
      </xdr:blipFill>
      <xdr:spPr>
        <a:xfrm>
          <a:off x="556260" y="66789300"/>
          <a:ext cx="3359187" cy="2517866"/>
        </a:xfrm>
        <a:prstGeom prst="rect">
          <a:avLst/>
        </a:prstGeom>
      </xdr:spPr>
    </xdr:pic>
    <xdr:clientData/>
  </xdr:oneCellAnchor>
  <xdr:oneCellAnchor>
    <xdr:from>
      <xdr:col>7</xdr:col>
      <xdr:colOff>247650</xdr:colOff>
      <xdr:row>361</xdr:row>
      <xdr:rowOff>66675</xdr:rowOff>
    </xdr:from>
    <xdr:ext cx="3360420" cy="2522220"/>
    <xdr:pic>
      <xdr:nvPicPr>
        <xdr:cNvPr id="11" name="Imagen 10">
          <a:extLst>
            <a:ext uri="{FF2B5EF4-FFF2-40B4-BE49-F238E27FC236}">
              <a16:creationId xmlns:a16="http://schemas.microsoft.com/office/drawing/2014/main" id="{2691AF50-549A-4456-BE24-B06DFDF545CF}"/>
            </a:ext>
          </a:extLst>
        </xdr:cNvPr>
        <xdr:cNvPicPr>
          <a:picLocks noChangeAspect="1"/>
        </xdr:cNvPicPr>
      </xdr:nvPicPr>
      <xdr:blipFill>
        <a:blip xmlns:r="http://schemas.openxmlformats.org/officeDocument/2006/relationships" r:embed="rId10"/>
        <a:stretch>
          <a:fillRect/>
        </a:stretch>
      </xdr:blipFill>
      <xdr:spPr>
        <a:xfrm>
          <a:off x="4781550" y="66779775"/>
          <a:ext cx="3360420" cy="2522220"/>
        </a:xfrm>
        <a:prstGeom prst="rect">
          <a:avLst/>
        </a:prstGeom>
      </xdr:spPr>
    </xdr:pic>
    <xdr:clientData/>
  </xdr:oneCellAnchor>
  <xdr:twoCellAnchor editAs="oneCell">
    <xdr:from>
      <xdr:col>1</xdr:col>
      <xdr:colOff>342900</xdr:colOff>
      <xdr:row>377</xdr:row>
      <xdr:rowOff>104775</xdr:rowOff>
    </xdr:from>
    <xdr:to>
      <xdr:col>6</xdr:col>
      <xdr:colOff>140970</xdr:colOff>
      <xdr:row>390</xdr:row>
      <xdr:rowOff>120015</xdr:rowOff>
    </xdr:to>
    <xdr:pic>
      <xdr:nvPicPr>
        <xdr:cNvPr id="12" name="Imagen 11">
          <a:extLst>
            <a:ext uri="{FF2B5EF4-FFF2-40B4-BE49-F238E27FC236}">
              <a16:creationId xmlns:a16="http://schemas.microsoft.com/office/drawing/2014/main" id="{9D4316C1-02CA-4E07-88CF-71003A7DEAD6}"/>
            </a:ext>
          </a:extLst>
        </xdr:cNvPr>
        <xdr:cNvPicPr>
          <a:picLocks noChangeAspect="1"/>
        </xdr:cNvPicPr>
      </xdr:nvPicPr>
      <xdr:blipFill>
        <a:blip xmlns:r="http://schemas.openxmlformats.org/officeDocument/2006/relationships" r:embed="rId11"/>
        <a:stretch>
          <a:fillRect/>
        </a:stretch>
      </xdr:blipFill>
      <xdr:spPr>
        <a:xfrm>
          <a:off x="594360" y="69743955"/>
          <a:ext cx="3425190" cy="2392680"/>
        </a:xfrm>
        <a:prstGeom prst="rect">
          <a:avLst/>
        </a:prstGeom>
      </xdr:spPr>
    </xdr:pic>
    <xdr:clientData/>
  </xdr:twoCellAnchor>
  <xdr:twoCellAnchor editAs="oneCell">
    <xdr:from>
      <xdr:col>7</xdr:col>
      <xdr:colOff>381000</xdr:colOff>
      <xdr:row>377</xdr:row>
      <xdr:rowOff>76200</xdr:rowOff>
    </xdr:from>
    <xdr:to>
      <xdr:col>11</xdr:col>
      <xdr:colOff>217170</xdr:colOff>
      <xdr:row>390</xdr:row>
      <xdr:rowOff>91440</xdr:rowOff>
    </xdr:to>
    <xdr:pic>
      <xdr:nvPicPr>
        <xdr:cNvPr id="13" name="Imagen 12">
          <a:extLst>
            <a:ext uri="{FF2B5EF4-FFF2-40B4-BE49-F238E27FC236}">
              <a16:creationId xmlns:a16="http://schemas.microsoft.com/office/drawing/2014/main" id="{111E1D1E-CFDF-4E6E-9955-C936C8190935}"/>
            </a:ext>
          </a:extLst>
        </xdr:cNvPr>
        <xdr:cNvPicPr>
          <a:picLocks noChangeAspect="1"/>
        </xdr:cNvPicPr>
      </xdr:nvPicPr>
      <xdr:blipFill>
        <a:blip xmlns:r="http://schemas.openxmlformats.org/officeDocument/2006/relationships" r:embed="rId12"/>
        <a:stretch>
          <a:fillRect/>
        </a:stretch>
      </xdr:blipFill>
      <xdr:spPr>
        <a:xfrm>
          <a:off x="4914900" y="69715380"/>
          <a:ext cx="3425190" cy="2392680"/>
        </a:xfrm>
        <a:prstGeom prst="rect">
          <a:avLst/>
        </a:prstGeom>
      </xdr:spPr>
    </xdr:pic>
    <xdr:clientData/>
  </xdr:twoCellAnchor>
  <xdr:twoCellAnchor editAs="oneCell">
    <xdr:from>
      <xdr:col>1</xdr:col>
      <xdr:colOff>333958</xdr:colOff>
      <xdr:row>185</xdr:row>
      <xdr:rowOff>47431</xdr:rowOff>
    </xdr:from>
    <xdr:to>
      <xdr:col>6</xdr:col>
      <xdr:colOff>173434</xdr:colOff>
      <xdr:row>198</xdr:row>
      <xdr:rowOff>90931</xdr:rowOff>
    </xdr:to>
    <xdr:pic>
      <xdr:nvPicPr>
        <xdr:cNvPr id="14" name="Imagen 13">
          <a:extLst>
            <a:ext uri="{FF2B5EF4-FFF2-40B4-BE49-F238E27FC236}">
              <a16:creationId xmlns:a16="http://schemas.microsoft.com/office/drawing/2014/main" id="{32DC4B97-35B4-432A-83D7-30D7C9371F1D}"/>
            </a:ext>
          </a:extLst>
        </xdr:cNvPr>
        <xdr:cNvPicPr>
          <a:picLocks noChangeAspect="1"/>
        </xdr:cNvPicPr>
      </xdr:nvPicPr>
      <xdr:blipFill>
        <a:blip xmlns:r="http://schemas.openxmlformats.org/officeDocument/2006/relationships" r:embed="rId13"/>
        <a:stretch>
          <a:fillRect/>
        </a:stretch>
      </xdr:blipFill>
      <xdr:spPr>
        <a:xfrm>
          <a:off x="585418" y="34383151"/>
          <a:ext cx="3466596" cy="2420940"/>
        </a:xfrm>
        <a:prstGeom prst="rect">
          <a:avLst/>
        </a:prstGeom>
      </xdr:spPr>
    </xdr:pic>
    <xdr:clientData/>
  </xdr:twoCellAnchor>
  <xdr:twoCellAnchor editAs="oneCell">
    <xdr:from>
      <xdr:col>7</xdr:col>
      <xdr:colOff>485775</xdr:colOff>
      <xdr:row>811</xdr:row>
      <xdr:rowOff>76200</xdr:rowOff>
    </xdr:from>
    <xdr:to>
      <xdr:col>7</xdr:col>
      <xdr:colOff>485775</xdr:colOff>
      <xdr:row>811</xdr:row>
      <xdr:rowOff>0</xdr:rowOff>
    </xdr:to>
    <xdr:pic>
      <xdr:nvPicPr>
        <xdr:cNvPr id="15" name="Imagen 14">
          <a:extLst>
            <a:ext uri="{FF2B5EF4-FFF2-40B4-BE49-F238E27FC236}">
              <a16:creationId xmlns:a16="http://schemas.microsoft.com/office/drawing/2014/main" id="{82C38A69-3F88-465E-89BC-CAD380B7C366}"/>
            </a:ext>
          </a:extLst>
        </xdr:cNvPr>
        <xdr:cNvPicPr>
          <a:picLocks noChangeAspect="1"/>
        </xdr:cNvPicPr>
      </xdr:nvPicPr>
      <xdr:blipFill>
        <a:blip xmlns:r="http://schemas.openxmlformats.org/officeDocument/2006/relationships" r:embed="rId14"/>
        <a:stretch>
          <a:fillRect/>
        </a:stretch>
      </xdr:blipFill>
      <xdr:spPr>
        <a:xfrm>
          <a:off x="5019675" y="129326640"/>
          <a:ext cx="0" cy="0"/>
        </a:xfrm>
        <a:prstGeom prst="rect">
          <a:avLst/>
        </a:prstGeom>
      </xdr:spPr>
    </xdr:pic>
    <xdr:clientData/>
  </xdr:twoCellAnchor>
  <xdr:twoCellAnchor editAs="oneCell">
    <xdr:from>
      <xdr:col>1</xdr:col>
      <xdr:colOff>476250</xdr:colOff>
      <xdr:row>105</xdr:row>
      <xdr:rowOff>126352</xdr:rowOff>
    </xdr:from>
    <xdr:to>
      <xdr:col>6</xdr:col>
      <xdr:colOff>196332</xdr:colOff>
      <xdr:row>118</xdr:row>
      <xdr:rowOff>91051</xdr:rowOff>
    </xdr:to>
    <xdr:pic>
      <xdr:nvPicPr>
        <xdr:cNvPr id="16" name="Imagen 15">
          <a:extLst>
            <a:ext uri="{FF2B5EF4-FFF2-40B4-BE49-F238E27FC236}">
              <a16:creationId xmlns:a16="http://schemas.microsoft.com/office/drawing/2014/main" id="{F905ECA3-2555-4A01-9005-7905C9FFC8F2}"/>
            </a:ext>
          </a:extLst>
        </xdr:cNvPr>
        <xdr:cNvPicPr>
          <a:picLocks noChangeAspect="1"/>
        </xdr:cNvPicPr>
      </xdr:nvPicPr>
      <xdr:blipFill>
        <a:blip xmlns:r="http://schemas.openxmlformats.org/officeDocument/2006/relationships" r:embed="rId15"/>
        <a:stretch>
          <a:fillRect/>
        </a:stretch>
      </xdr:blipFill>
      <xdr:spPr>
        <a:xfrm>
          <a:off x="727710" y="19808812"/>
          <a:ext cx="3347202" cy="2342139"/>
        </a:xfrm>
        <a:prstGeom prst="rect">
          <a:avLst/>
        </a:prstGeom>
      </xdr:spPr>
    </xdr:pic>
    <xdr:clientData/>
  </xdr:twoCellAnchor>
  <xdr:twoCellAnchor editAs="oneCell">
    <xdr:from>
      <xdr:col>1</xdr:col>
      <xdr:colOff>359617</xdr:colOff>
      <xdr:row>281</xdr:row>
      <xdr:rowOff>68036</xdr:rowOff>
    </xdr:from>
    <xdr:to>
      <xdr:col>6</xdr:col>
      <xdr:colOff>193999</xdr:colOff>
      <xdr:row>294</xdr:row>
      <xdr:rowOff>116556</xdr:rowOff>
    </xdr:to>
    <xdr:pic>
      <xdr:nvPicPr>
        <xdr:cNvPr id="17" name="Imagen 16">
          <a:extLst>
            <a:ext uri="{FF2B5EF4-FFF2-40B4-BE49-F238E27FC236}">
              <a16:creationId xmlns:a16="http://schemas.microsoft.com/office/drawing/2014/main" id="{837D5132-0475-4C28-9B33-65CF64BB53C8}"/>
            </a:ext>
          </a:extLst>
        </xdr:cNvPr>
        <xdr:cNvPicPr>
          <a:picLocks noChangeAspect="1"/>
        </xdr:cNvPicPr>
      </xdr:nvPicPr>
      <xdr:blipFill>
        <a:blip xmlns:r="http://schemas.openxmlformats.org/officeDocument/2006/relationships" r:embed="rId16"/>
        <a:stretch>
          <a:fillRect/>
        </a:stretch>
      </xdr:blipFill>
      <xdr:spPr>
        <a:xfrm>
          <a:off x="611077" y="52127876"/>
          <a:ext cx="3461502" cy="2425960"/>
        </a:xfrm>
        <a:prstGeom prst="rect">
          <a:avLst/>
        </a:prstGeom>
      </xdr:spPr>
    </xdr:pic>
    <xdr:clientData/>
  </xdr:twoCellAnchor>
  <xdr:twoCellAnchor editAs="oneCell">
    <xdr:from>
      <xdr:col>1</xdr:col>
      <xdr:colOff>369337</xdr:colOff>
      <xdr:row>779</xdr:row>
      <xdr:rowOff>77756</xdr:rowOff>
    </xdr:from>
    <xdr:to>
      <xdr:col>6</xdr:col>
      <xdr:colOff>203719</xdr:colOff>
      <xdr:row>792</xdr:row>
      <xdr:rowOff>65315</xdr:rowOff>
    </xdr:to>
    <xdr:pic>
      <xdr:nvPicPr>
        <xdr:cNvPr id="18" name="Imagen 17">
          <a:extLst>
            <a:ext uri="{FF2B5EF4-FFF2-40B4-BE49-F238E27FC236}">
              <a16:creationId xmlns:a16="http://schemas.microsoft.com/office/drawing/2014/main" id="{7E48E232-D156-4FDE-B651-AEF448A741B4}"/>
            </a:ext>
          </a:extLst>
        </xdr:cNvPr>
        <xdr:cNvPicPr>
          <a:picLocks noChangeAspect="1"/>
        </xdr:cNvPicPr>
      </xdr:nvPicPr>
      <xdr:blipFill>
        <a:blip xmlns:r="http://schemas.openxmlformats.org/officeDocument/2006/relationships" r:embed="rId17"/>
        <a:stretch>
          <a:fillRect/>
        </a:stretch>
      </xdr:blipFill>
      <xdr:spPr>
        <a:xfrm>
          <a:off x="620797" y="123536996"/>
          <a:ext cx="3461502" cy="2364999"/>
        </a:xfrm>
        <a:prstGeom prst="rect">
          <a:avLst/>
        </a:prstGeom>
      </xdr:spPr>
    </xdr:pic>
    <xdr:clientData/>
  </xdr:twoCellAnchor>
  <xdr:twoCellAnchor editAs="oneCell">
    <xdr:from>
      <xdr:col>1</xdr:col>
      <xdr:colOff>369337</xdr:colOff>
      <xdr:row>795</xdr:row>
      <xdr:rowOff>77756</xdr:rowOff>
    </xdr:from>
    <xdr:to>
      <xdr:col>6</xdr:col>
      <xdr:colOff>203719</xdr:colOff>
      <xdr:row>808</xdr:row>
      <xdr:rowOff>57695</xdr:rowOff>
    </xdr:to>
    <xdr:pic>
      <xdr:nvPicPr>
        <xdr:cNvPr id="19" name="Imagen 18">
          <a:extLst>
            <a:ext uri="{FF2B5EF4-FFF2-40B4-BE49-F238E27FC236}">
              <a16:creationId xmlns:a16="http://schemas.microsoft.com/office/drawing/2014/main" id="{90B89173-B3B2-45AB-BE6E-A0B0282D3CD4}"/>
            </a:ext>
          </a:extLst>
        </xdr:cNvPr>
        <xdr:cNvPicPr>
          <a:picLocks noChangeAspect="1"/>
        </xdr:cNvPicPr>
      </xdr:nvPicPr>
      <xdr:blipFill>
        <a:blip xmlns:r="http://schemas.openxmlformats.org/officeDocument/2006/relationships" r:embed="rId18"/>
        <a:stretch>
          <a:fillRect/>
        </a:stretch>
      </xdr:blipFill>
      <xdr:spPr>
        <a:xfrm>
          <a:off x="620797" y="126470696"/>
          <a:ext cx="3461502" cy="2357379"/>
        </a:xfrm>
        <a:prstGeom prst="rect">
          <a:avLst/>
        </a:prstGeom>
      </xdr:spPr>
    </xdr:pic>
    <xdr:clientData/>
  </xdr:twoCellAnchor>
  <xdr:twoCellAnchor editAs="oneCell">
    <xdr:from>
      <xdr:col>1</xdr:col>
      <xdr:colOff>320740</xdr:colOff>
      <xdr:row>89</xdr:row>
      <xdr:rowOff>116633</xdr:rowOff>
    </xdr:from>
    <xdr:to>
      <xdr:col>6</xdr:col>
      <xdr:colOff>33202</xdr:colOff>
      <xdr:row>102</xdr:row>
      <xdr:rowOff>12752</xdr:rowOff>
    </xdr:to>
    <xdr:pic>
      <xdr:nvPicPr>
        <xdr:cNvPr id="20" name="Imagen 19">
          <a:extLst>
            <a:ext uri="{FF2B5EF4-FFF2-40B4-BE49-F238E27FC236}">
              <a16:creationId xmlns:a16="http://schemas.microsoft.com/office/drawing/2014/main" id="{1D45DCED-641A-40CE-A8D3-3248D4ED7514}"/>
            </a:ext>
          </a:extLst>
        </xdr:cNvPr>
        <xdr:cNvPicPr>
          <a:picLocks noChangeAspect="1"/>
        </xdr:cNvPicPr>
      </xdr:nvPicPr>
      <xdr:blipFill>
        <a:blip xmlns:r="http://schemas.openxmlformats.org/officeDocument/2006/relationships" r:embed="rId19"/>
        <a:stretch>
          <a:fillRect/>
        </a:stretch>
      </xdr:blipFill>
      <xdr:spPr>
        <a:xfrm>
          <a:off x="572200" y="16873013"/>
          <a:ext cx="3339582" cy="2273559"/>
        </a:xfrm>
        <a:prstGeom prst="rect">
          <a:avLst/>
        </a:prstGeom>
      </xdr:spPr>
    </xdr:pic>
    <xdr:clientData/>
  </xdr:twoCellAnchor>
  <xdr:twoCellAnchor editAs="oneCell">
    <xdr:from>
      <xdr:col>1</xdr:col>
      <xdr:colOff>369337</xdr:colOff>
      <xdr:row>490</xdr:row>
      <xdr:rowOff>58316</xdr:rowOff>
    </xdr:from>
    <xdr:to>
      <xdr:col>6</xdr:col>
      <xdr:colOff>211339</xdr:colOff>
      <xdr:row>503</xdr:row>
      <xdr:rowOff>53495</xdr:rowOff>
    </xdr:to>
    <xdr:pic>
      <xdr:nvPicPr>
        <xdr:cNvPr id="21" name="Imagen 20">
          <a:extLst>
            <a:ext uri="{FF2B5EF4-FFF2-40B4-BE49-F238E27FC236}">
              <a16:creationId xmlns:a16="http://schemas.microsoft.com/office/drawing/2014/main" id="{EC5BCA71-60FB-4F02-B9CD-CA4175C3DFD2}"/>
            </a:ext>
          </a:extLst>
        </xdr:cNvPr>
        <xdr:cNvPicPr>
          <a:picLocks noChangeAspect="1"/>
        </xdr:cNvPicPr>
      </xdr:nvPicPr>
      <xdr:blipFill>
        <a:blip xmlns:r="http://schemas.openxmlformats.org/officeDocument/2006/relationships" r:embed="rId20"/>
        <a:stretch>
          <a:fillRect/>
        </a:stretch>
      </xdr:blipFill>
      <xdr:spPr>
        <a:xfrm>
          <a:off x="620797" y="90660116"/>
          <a:ext cx="3469122" cy="2471679"/>
        </a:xfrm>
        <a:prstGeom prst="rect">
          <a:avLst/>
        </a:prstGeom>
      </xdr:spPr>
    </xdr:pic>
    <xdr:clientData/>
  </xdr:twoCellAnchor>
  <xdr:twoCellAnchor editAs="oneCell">
    <xdr:from>
      <xdr:col>1</xdr:col>
      <xdr:colOff>427653</xdr:colOff>
      <xdr:row>667</xdr:row>
      <xdr:rowOff>87474</xdr:rowOff>
    </xdr:from>
    <xdr:to>
      <xdr:col>6</xdr:col>
      <xdr:colOff>262035</xdr:colOff>
      <xdr:row>680</xdr:row>
      <xdr:rowOff>75034</xdr:rowOff>
    </xdr:to>
    <xdr:pic>
      <xdr:nvPicPr>
        <xdr:cNvPr id="22" name="Imagen 21">
          <a:extLst>
            <a:ext uri="{FF2B5EF4-FFF2-40B4-BE49-F238E27FC236}">
              <a16:creationId xmlns:a16="http://schemas.microsoft.com/office/drawing/2014/main" id="{C401F130-83EE-4C37-AFAE-447225ABDC69}"/>
            </a:ext>
          </a:extLst>
        </xdr:cNvPr>
        <xdr:cNvPicPr>
          <a:picLocks noChangeAspect="1"/>
        </xdr:cNvPicPr>
      </xdr:nvPicPr>
      <xdr:blipFill>
        <a:blip xmlns:r="http://schemas.openxmlformats.org/officeDocument/2006/relationships" r:embed="rId21"/>
        <a:stretch>
          <a:fillRect/>
        </a:stretch>
      </xdr:blipFill>
      <xdr:spPr>
        <a:xfrm>
          <a:off x="679113" y="120620634"/>
          <a:ext cx="3461502" cy="2365000"/>
        </a:xfrm>
        <a:prstGeom prst="rect">
          <a:avLst/>
        </a:prstGeom>
      </xdr:spPr>
    </xdr:pic>
    <xdr:clientData/>
  </xdr:twoCellAnchor>
  <xdr:twoCellAnchor editAs="oneCell">
    <xdr:from>
      <xdr:col>7</xdr:col>
      <xdr:colOff>291583</xdr:colOff>
      <xdr:row>73</xdr:row>
      <xdr:rowOff>87474</xdr:rowOff>
    </xdr:from>
    <xdr:to>
      <xdr:col>11</xdr:col>
      <xdr:colOff>179162</xdr:colOff>
      <xdr:row>86</xdr:row>
      <xdr:rowOff>80433</xdr:rowOff>
    </xdr:to>
    <xdr:pic>
      <xdr:nvPicPr>
        <xdr:cNvPr id="23" name="Imagen 22">
          <a:extLst>
            <a:ext uri="{FF2B5EF4-FFF2-40B4-BE49-F238E27FC236}">
              <a16:creationId xmlns:a16="http://schemas.microsoft.com/office/drawing/2014/main" id="{348B4C92-90A0-4FAC-B0B5-CC686DBA316E}"/>
            </a:ext>
          </a:extLst>
        </xdr:cNvPr>
        <xdr:cNvPicPr>
          <a:picLocks noChangeAspect="1"/>
        </xdr:cNvPicPr>
      </xdr:nvPicPr>
      <xdr:blipFill>
        <a:blip xmlns:r="http://schemas.openxmlformats.org/officeDocument/2006/relationships" r:embed="rId22"/>
        <a:stretch>
          <a:fillRect/>
        </a:stretch>
      </xdr:blipFill>
      <xdr:spPr>
        <a:xfrm>
          <a:off x="4825483" y="13917774"/>
          <a:ext cx="3476599" cy="2370399"/>
        </a:xfrm>
        <a:prstGeom prst="rect">
          <a:avLst/>
        </a:prstGeom>
      </xdr:spPr>
    </xdr:pic>
    <xdr:clientData/>
  </xdr:twoCellAnchor>
  <xdr:twoCellAnchor editAs="oneCell">
    <xdr:from>
      <xdr:col>7</xdr:col>
      <xdr:colOff>291581</xdr:colOff>
      <xdr:row>89</xdr:row>
      <xdr:rowOff>48597</xdr:rowOff>
    </xdr:from>
    <xdr:to>
      <xdr:col>11</xdr:col>
      <xdr:colOff>172461</xdr:colOff>
      <xdr:row>102</xdr:row>
      <xdr:rowOff>43776</xdr:rowOff>
    </xdr:to>
    <xdr:pic>
      <xdr:nvPicPr>
        <xdr:cNvPr id="24" name="Imagen 23">
          <a:extLst>
            <a:ext uri="{FF2B5EF4-FFF2-40B4-BE49-F238E27FC236}">
              <a16:creationId xmlns:a16="http://schemas.microsoft.com/office/drawing/2014/main" id="{3B2AE270-3459-474B-B866-7D4D768E87BD}"/>
            </a:ext>
          </a:extLst>
        </xdr:cNvPr>
        <xdr:cNvPicPr>
          <a:picLocks noChangeAspect="1"/>
        </xdr:cNvPicPr>
      </xdr:nvPicPr>
      <xdr:blipFill>
        <a:blip xmlns:r="http://schemas.openxmlformats.org/officeDocument/2006/relationships" r:embed="rId23"/>
        <a:stretch>
          <a:fillRect/>
        </a:stretch>
      </xdr:blipFill>
      <xdr:spPr>
        <a:xfrm>
          <a:off x="4825481" y="16804977"/>
          <a:ext cx="3469900" cy="2372619"/>
        </a:xfrm>
        <a:prstGeom prst="rect">
          <a:avLst/>
        </a:prstGeom>
      </xdr:spPr>
    </xdr:pic>
    <xdr:clientData/>
  </xdr:twoCellAnchor>
  <xdr:twoCellAnchor editAs="oneCell">
    <xdr:from>
      <xdr:col>7</xdr:col>
      <xdr:colOff>311020</xdr:colOff>
      <xdr:row>105</xdr:row>
      <xdr:rowOff>58316</xdr:rowOff>
    </xdr:from>
    <xdr:to>
      <xdr:col>11</xdr:col>
      <xdr:colOff>191900</xdr:colOff>
      <xdr:row>118</xdr:row>
      <xdr:rowOff>53495</xdr:rowOff>
    </xdr:to>
    <xdr:pic>
      <xdr:nvPicPr>
        <xdr:cNvPr id="25" name="Imagen 24">
          <a:extLst>
            <a:ext uri="{FF2B5EF4-FFF2-40B4-BE49-F238E27FC236}">
              <a16:creationId xmlns:a16="http://schemas.microsoft.com/office/drawing/2014/main" id="{5747E439-B911-4DD5-B956-C34FF613E010}"/>
            </a:ext>
          </a:extLst>
        </xdr:cNvPr>
        <xdr:cNvPicPr>
          <a:picLocks noChangeAspect="1"/>
        </xdr:cNvPicPr>
      </xdr:nvPicPr>
      <xdr:blipFill>
        <a:blip xmlns:r="http://schemas.openxmlformats.org/officeDocument/2006/relationships" r:embed="rId24"/>
        <a:stretch>
          <a:fillRect/>
        </a:stretch>
      </xdr:blipFill>
      <xdr:spPr>
        <a:xfrm>
          <a:off x="4844920" y="19740776"/>
          <a:ext cx="3469900" cy="2372619"/>
        </a:xfrm>
        <a:prstGeom prst="rect">
          <a:avLst/>
        </a:prstGeom>
      </xdr:spPr>
    </xdr:pic>
    <xdr:clientData/>
  </xdr:twoCellAnchor>
  <xdr:twoCellAnchor editAs="oneCell">
    <xdr:from>
      <xdr:col>1</xdr:col>
      <xdr:colOff>311021</xdr:colOff>
      <xdr:row>137</xdr:row>
      <xdr:rowOff>38878</xdr:rowOff>
    </xdr:from>
    <xdr:to>
      <xdr:col>6</xdr:col>
      <xdr:colOff>157376</xdr:colOff>
      <xdr:row>150</xdr:row>
      <xdr:rowOff>31837</xdr:rowOff>
    </xdr:to>
    <xdr:pic>
      <xdr:nvPicPr>
        <xdr:cNvPr id="26" name="Imagen 25">
          <a:extLst>
            <a:ext uri="{FF2B5EF4-FFF2-40B4-BE49-F238E27FC236}">
              <a16:creationId xmlns:a16="http://schemas.microsoft.com/office/drawing/2014/main" id="{9E52CFB2-1367-4ACC-82C2-6D71D407CA90}"/>
            </a:ext>
          </a:extLst>
        </xdr:cNvPr>
        <xdr:cNvPicPr>
          <a:picLocks noChangeAspect="1"/>
        </xdr:cNvPicPr>
      </xdr:nvPicPr>
      <xdr:blipFill>
        <a:blip xmlns:r="http://schemas.openxmlformats.org/officeDocument/2006/relationships" r:embed="rId25"/>
        <a:stretch>
          <a:fillRect/>
        </a:stretch>
      </xdr:blipFill>
      <xdr:spPr>
        <a:xfrm>
          <a:off x="562481" y="25581118"/>
          <a:ext cx="3473475" cy="2370399"/>
        </a:xfrm>
        <a:prstGeom prst="rect">
          <a:avLst/>
        </a:prstGeom>
      </xdr:spPr>
    </xdr:pic>
    <xdr:clientData/>
  </xdr:twoCellAnchor>
  <xdr:twoCellAnchor editAs="oneCell">
    <xdr:from>
      <xdr:col>7</xdr:col>
      <xdr:colOff>291582</xdr:colOff>
      <xdr:row>185</xdr:row>
      <xdr:rowOff>77755</xdr:rowOff>
    </xdr:from>
    <xdr:to>
      <xdr:col>11</xdr:col>
      <xdr:colOff>174367</xdr:colOff>
      <xdr:row>198</xdr:row>
      <xdr:rowOff>70395</xdr:rowOff>
    </xdr:to>
    <xdr:pic>
      <xdr:nvPicPr>
        <xdr:cNvPr id="27" name="Imagen 26" descr="E:\DCIM\141___01\IMG_1773.JPG">
          <a:extLst>
            <a:ext uri="{FF2B5EF4-FFF2-40B4-BE49-F238E27FC236}">
              <a16:creationId xmlns:a16="http://schemas.microsoft.com/office/drawing/2014/main" id="{3ECBBD28-B906-4F4A-A947-31D7FB9CFAD1}"/>
            </a:ext>
          </a:extLst>
        </xdr:cNvPr>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4825482" y="34413475"/>
          <a:ext cx="3471805" cy="2370080"/>
        </a:xfrm>
        <a:prstGeom prst="rect">
          <a:avLst/>
        </a:prstGeom>
        <a:noFill/>
        <a:ln>
          <a:noFill/>
        </a:ln>
      </xdr:spPr>
    </xdr:pic>
    <xdr:clientData/>
  </xdr:twoCellAnchor>
  <xdr:twoCellAnchor editAs="oneCell">
    <xdr:from>
      <xdr:col>7</xdr:col>
      <xdr:colOff>398495</xdr:colOff>
      <xdr:row>281</xdr:row>
      <xdr:rowOff>77755</xdr:rowOff>
    </xdr:from>
    <xdr:to>
      <xdr:col>11</xdr:col>
      <xdr:colOff>279375</xdr:colOff>
      <xdr:row>294</xdr:row>
      <xdr:rowOff>72935</xdr:rowOff>
    </xdr:to>
    <xdr:pic>
      <xdr:nvPicPr>
        <xdr:cNvPr id="28" name="Imagen 27">
          <a:extLst>
            <a:ext uri="{FF2B5EF4-FFF2-40B4-BE49-F238E27FC236}">
              <a16:creationId xmlns:a16="http://schemas.microsoft.com/office/drawing/2014/main" id="{4885E191-6726-4E1A-9A4B-2BC6E84F112B}"/>
            </a:ext>
          </a:extLst>
        </xdr:cNvPr>
        <xdr:cNvPicPr>
          <a:picLocks noChangeAspect="1"/>
        </xdr:cNvPicPr>
      </xdr:nvPicPr>
      <xdr:blipFill>
        <a:blip xmlns:r="http://schemas.openxmlformats.org/officeDocument/2006/relationships" r:embed="rId27"/>
        <a:stretch>
          <a:fillRect/>
        </a:stretch>
      </xdr:blipFill>
      <xdr:spPr>
        <a:xfrm>
          <a:off x="4932395" y="52137595"/>
          <a:ext cx="3469900" cy="2372620"/>
        </a:xfrm>
        <a:prstGeom prst="rect">
          <a:avLst/>
        </a:prstGeom>
      </xdr:spPr>
    </xdr:pic>
    <xdr:clientData/>
  </xdr:twoCellAnchor>
  <xdr:twoCellAnchor editAs="oneCell">
    <xdr:from>
      <xdr:col>7</xdr:col>
      <xdr:colOff>291582</xdr:colOff>
      <xdr:row>313</xdr:row>
      <xdr:rowOff>38877</xdr:rowOff>
    </xdr:from>
    <xdr:to>
      <xdr:col>11</xdr:col>
      <xdr:colOff>172462</xdr:colOff>
      <xdr:row>326</xdr:row>
      <xdr:rowOff>34056</xdr:rowOff>
    </xdr:to>
    <xdr:pic>
      <xdr:nvPicPr>
        <xdr:cNvPr id="29" name="Imagen 28">
          <a:extLst>
            <a:ext uri="{FF2B5EF4-FFF2-40B4-BE49-F238E27FC236}">
              <a16:creationId xmlns:a16="http://schemas.microsoft.com/office/drawing/2014/main" id="{A2D60199-1679-4585-A8E5-4393B9D6AD4C}"/>
            </a:ext>
          </a:extLst>
        </xdr:cNvPr>
        <xdr:cNvPicPr>
          <a:picLocks noChangeAspect="1"/>
        </xdr:cNvPicPr>
      </xdr:nvPicPr>
      <xdr:blipFill>
        <a:blip xmlns:r="http://schemas.openxmlformats.org/officeDocument/2006/relationships" r:embed="rId28"/>
        <a:stretch>
          <a:fillRect/>
        </a:stretch>
      </xdr:blipFill>
      <xdr:spPr>
        <a:xfrm>
          <a:off x="4825482" y="57958497"/>
          <a:ext cx="3469900" cy="2372619"/>
        </a:xfrm>
        <a:prstGeom prst="rect">
          <a:avLst/>
        </a:prstGeom>
      </xdr:spPr>
    </xdr:pic>
    <xdr:clientData/>
  </xdr:twoCellAnchor>
  <xdr:twoCellAnchor editAs="oneCell">
    <xdr:from>
      <xdr:col>7</xdr:col>
      <xdr:colOff>349898</xdr:colOff>
      <xdr:row>393</xdr:row>
      <xdr:rowOff>77755</xdr:rowOff>
    </xdr:from>
    <xdr:to>
      <xdr:col>11</xdr:col>
      <xdr:colOff>230778</xdr:colOff>
      <xdr:row>406</xdr:row>
      <xdr:rowOff>72934</xdr:rowOff>
    </xdr:to>
    <xdr:pic>
      <xdr:nvPicPr>
        <xdr:cNvPr id="30" name="Imagen 29">
          <a:extLst>
            <a:ext uri="{FF2B5EF4-FFF2-40B4-BE49-F238E27FC236}">
              <a16:creationId xmlns:a16="http://schemas.microsoft.com/office/drawing/2014/main" id="{26F54599-AE0A-467A-951E-BCF71A313AA6}"/>
            </a:ext>
          </a:extLst>
        </xdr:cNvPr>
        <xdr:cNvPicPr>
          <a:picLocks noChangeAspect="1"/>
        </xdr:cNvPicPr>
      </xdr:nvPicPr>
      <xdr:blipFill>
        <a:blip xmlns:r="http://schemas.openxmlformats.org/officeDocument/2006/relationships" r:embed="rId29"/>
        <a:stretch>
          <a:fillRect/>
        </a:stretch>
      </xdr:blipFill>
      <xdr:spPr>
        <a:xfrm>
          <a:off x="4883798" y="72643015"/>
          <a:ext cx="3469900" cy="2372619"/>
        </a:xfrm>
        <a:prstGeom prst="rect">
          <a:avLst/>
        </a:prstGeom>
      </xdr:spPr>
    </xdr:pic>
    <xdr:clientData/>
  </xdr:twoCellAnchor>
  <xdr:twoCellAnchor editAs="oneCell">
    <xdr:from>
      <xdr:col>1</xdr:col>
      <xdr:colOff>495689</xdr:colOff>
      <xdr:row>458</xdr:row>
      <xdr:rowOff>126352</xdr:rowOff>
    </xdr:from>
    <xdr:to>
      <xdr:col>6</xdr:col>
      <xdr:colOff>337691</xdr:colOff>
      <xdr:row>471</xdr:row>
      <xdr:rowOff>121531</xdr:rowOff>
    </xdr:to>
    <xdr:pic>
      <xdr:nvPicPr>
        <xdr:cNvPr id="31" name="Imagen 30">
          <a:extLst>
            <a:ext uri="{FF2B5EF4-FFF2-40B4-BE49-F238E27FC236}">
              <a16:creationId xmlns:a16="http://schemas.microsoft.com/office/drawing/2014/main" id="{2DEB485B-17D7-4367-9D3B-D8EB7CCFF7C7}"/>
            </a:ext>
          </a:extLst>
        </xdr:cNvPr>
        <xdr:cNvPicPr>
          <a:picLocks noChangeAspect="1"/>
        </xdr:cNvPicPr>
      </xdr:nvPicPr>
      <xdr:blipFill>
        <a:blip xmlns:r="http://schemas.openxmlformats.org/officeDocument/2006/relationships" r:embed="rId30"/>
        <a:stretch>
          <a:fillRect/>
        </a:stretch>
      </xdr:blipFill>
      <xdr:spPr>
        <a:xfrm>
          <a:off x="747149" y="84875992"/>
          <a:ext cx="3469122" cy="2372619"/>
        </a:xfrm>
        <a:prstGeom prst="rect">
          <a:avLst/>
        </a:prstGeom>
      </xdr:spPr>
    </xdr:pic>
    <xdr:clientData/>
  </xdr:twoCellAnchor>
  <xdr:twoCellAnchor editAs="oneCell">
    <xdr:from>
      <xdr:col>1</xdr:col>
      <xdr:colOff>311021</xdr:colOff>
      <xdr:row>538</xdr:row>
      <xdr:rowOff>77754</xdr:rowOff>
    </xdr:from>
    <xdr:to>
      <xdr:col>6</xdr:col>
      <xdr:colOff>153023</xdr:colOff>
      <xdr:row>551</xdr:row>
      <xdr:rowOff>72933</xdr:rowOff>
    </xdr:to>
    <xdr:pic>
      <xdr:nvPicPr>
        <xdr:cNvPr id="32" name="Imagen 31">
          <a:extLst>
            <a:ext uri="{FF2B5EF4-FFF2-40B4-BE49-F238E27FC236}">
              <a16:creationId xmlns:a16="http://schemas.microsoft.com/office/drawing/2014/main" id="{31A18055-123C-4647-BE96-3655456C60C2}"/>
            </a:ext>
          </a:extLst>
        </xdr:cNvPr>
        <xdr:cNvPicPr>
          <a:picLocks noChangeAspect="1"/>
        </xdr:cNvPicPr>
      </xdr:nvPicPr>
      <xdr:blipFill>
        <a:blip xmlns:r="http://schemas.openxmlformats.org/officeDocument/2006/relationships" r:embed="rId31"/>
        <a:stretch>
          <a:fillRect/>
        </a:stretch>
      </xdr:blipFill>
      <xdr:spPr>
        <a:xfrm>
          <a:off x="562481" y="99564474"/>
          <a:ext cx="3469122" cy="2372619"/>
        </a:xfrm>
        <a:prstGeom prst="rect">
          <a:avLst/>
        </a:prstGeom>
      </xdr:spPr>
    </xdr:pic>
    <xdr:clientData/>
  </xdr:twoCellAnchor>
  <xdr:twoCellAnchor editAs="oneCell">
    <xdr:from>
      <xdr:col>7</xdr:col>
      <xdr:colOff>301301</xdr:colOff>
      <xdr:row>554</xdr:row>
      <xdr:rowOff>77755</xdr:rowOff>
    </xdr:from>
    <xdr:to>
      <xdr:col>11</xdr:col>
      <xdr:colOff>182181</xdr:colOff>
      <xdr:row>567</xdr:row>
      <xdr:rowOff>72934</xdr:rowOff>
    </xdr:to>
    <xdr:pic>
      <xdr:nvPicPr>
        <xdr:cNvPr id="33" name="Imagen 32">
          <a:extLst>
            <a:ext uri="{FF2B5EF4-FFF2-40B4-BE49-F238E27FC236}">
              <a16:creationId xmlns:a16="http://schemas.microsoft.com/office/drawing/2014/main" id="{4F00C3B1-36A4-4741-B7CA-A351FFAD692A}"/>
            </a:ext>
          </a:extLst>
        </xdr:cNvPr>
        <xdr:cNvPicPr>
          <a:picLocks noChangeAspect="1"/>
        </xdr:cNvPicPr>
      </xdr:nvPicPr>
      <xdr:blipFill>
        <a:blip xmlns:r="http://schemas.openxmlformats.org/officeDocument/2006/relationships" r:embed="rId32"/>
        <a:stretch>
          <a:fillRect/>
        </a:stretch>
      </xdr:blipFill>
      <xdr:spPr>
        <a:xfrm>
          <a:off x="4835201" y="102490555"/>
          <a:ext cx="3469900" cy="2372619"/>
        </a:xfrm>
        <a:prstGeom prst="rect">
          <a:avLst/>
        </a:prstGeom>
      </xdr:spPr>
    </xdr:pic>
    <xdr:clientData/>
  </xdr:twoCellAnchor>
  <xdr:twoCellAnchor editAs="oneCell">
    <xdr:from>
      <xdr:col>7</xdr:col>
      <xdr:colOff>281863</xdr:colOff>
      <xdr:row>570</xdr:row>
      <xdr:rowOff>68036</xdr:rowOff>
    </xdr:from>
    <xdr:to>
      <xdr:col>11</xdr:col>
      <xdr:colOff>162743</xdr:colOff>
      <xdr:row>583</xdr:row>
      <xdr:rowOff>55595</xdr:rowOff>
    </xdr:to>
    <xdr:pic>
      <xdr:nvPicPr>
        <xdr:cNvPr id="34" name="Imagen 33">
          <a:extLst>
            <a:ext uri="{FF2B5EF4-FFF2-40B4-BE49-F238E27FC236}">
              <a16:creationId xmlns:a16="http://schemas.microsoft.com/office/drawing/2014/main" id="{1E19CC80-5F02-4D8C-B37D-FADFE5818D4A}"/>
            </a:ext>
          </a:extLst>
        </xdr:cNvPr>
        <xdr:cNvPicPr>
          <a:picLocks noChangeAspect="1"/>
        </xdr:cNvPicPr>
      </xdr:nvPicPr>
      <xdr:blipFill>
        <a:blip xmlns:r="http://schemas.openxmlformats.org/officeDocument/2006/relationships" r:embed="rId33"/>
        <a:stretch>
          <a:fillRect/>
        </a:stretch>
      </xdr:blipFill>
      <xdr:spPr>
        <a:xfrm>
          <a:off x="4815763" y="105406916"/>
          <a:ext cx="3469900" cy="2364999"/>
        </a:xfrm>
        <a:prstGeom prst="rect">
          <a:avLst/>
        </a:prstGeom>
      </xdr:spPr>
    </xdr:pic>
    <xdr:clientData/>
  </xdr:twoCellAnchor>
  <xdr:twoCellAnchor editAs="oneCell">
    <xdr:from>
      <xdr:col>7</xdr:col>
      <xdr:colOff>388776</xdr:colOff>
      <xdr:row>586</xdr:row>
      <xdr:rowOff>58316</xdr:rowOff>
    </xdr:from>
    <xdr:to>
      <xdr:col>11</xdr:col>
      <xdr:colOff>269656</xdr:colOff>
      <xdr:row>599</xdr:row>
      <xdr:rowOff>45875</xdr:rowOff>
    </xdr:to>
    <xdr:pic>
      <xdr:nvPicPr>
        <xdr:cNvPr id="35" name="Imagen 34">
          <a:extLst>
            <a:ext uri="{FF2B5EF4-FFF2-40B4-BE49-F238E27FC236}">
              <a16:creationId xmlns:a16="http://schemas.microsoft.com/office/drawing/2014/main" id="{920FEDCB-69FE-4A78-9005-56C6566CA20E}"/>
            </a:ext>
          </a:extLst>
        </xdr:cNvPr>
        <xdr:cNvPicPr>
          <a:picLocks noChangeAspect="1"/>
        </xdr:cNvPicPr>
      </xdr:nvPicPr>
      <xdr:blipFill>
        <a:blip xmlns:r="http://schemas.openxmlformats.org/officeDocument/2006/relationships" r:embed="rId34"/>
        <a:stretch>
          <a:fillRect/>
        </a:stretch>
      </xdr:blipFill>
      <xdr:spPr>
        <a:xfrm>
          <a:off x="4922676" y="108323276"/>
          <a:ext cx="3469900" cy="2364999"/>
        </a:xfrm>
        <a:prstGeom prst="rect">
          <a:avLst/>
        </a:prstGeom>
      </xdr:spPr>
    </xdr:pic>
    <xdr:clientData/>
  </xdr:twoCellAnchor>
  <xdr:twoCellAnchor editAs="oneCell">
    <xdr:from>
      <xdr:col>7</xdr:col>
      <xdr:colOff>330460</xdr:colOff>
      <xdr:row>602</xdr:row>
      <xdr:rowOff>58316</xdr:rowOff>
    </xdr:from>
    <xdr:to>
      <xdr:col>11</xdr:col>
      <xdr:colOff>211340</xdr:colOff>
      <xdr:row>615</xdr:row>
      <xdr:rowOff>53495</xdr:rowOff>
    </xdr:to>
    <xdr:pic>
      <xdr:nvPicPr>
        <xdr:cNvPr id="36" name="Imagen 35">
          <a:extLst>
            <a:ext uri="{FF2B5EF4-FFF2-40B4-BE49-F238E27FC236}">
              <a16:creationId xmlns:a16="http://schemas.microsoft.com/office/drawing/2014/main" id="{D04D61E2-A063-495E-BD69-7EDDDE5C4D20}"/>
            </a:ext>
          </a:extLst>
        </xdr:cNvPr>
        <xdr:cNvPicPr>
          <a:picLocks noChangeAspect="1"/>
        </xdr:cNvPicPr>
      </xdr:nvPicPr>
      <xdr:blipFill>
        <a:blip xmlns:r="http://schemas.openxmlformats.org/officeDocument/2006/relationships" r:embed="rId35"/>
        <a:stretch>
          <a:fillRect/>
        </a:stretch>
      </xdr:blipFill>
      <xdr:spPr>
        <a:xfrm>
          <a:off x="4864360" y="111249356"/>
          <a:ext cx="3469900" cy="2372619"/>
        </a:xfrm>
        <a:prstGeom prst="rect">
          <a:avLst/>
        </a:prstGeom>
      </xdr:spPr>
    </xdr:pic>
    <xdr:clientData/>
  </xdr:twoCellAnchor>
  <xdr:twoCellAnchor editAs="oneCell">
    <xdr:from>
      <xdr:col>7</xdr:col>
      <xdr:colOff>349898</xdr:colOff>
      <xdr:row>667</xdr:row>
      <xdr:rowOff>58316</xdr:rowOff>
    </xdr:from>
    <xdr:to>
      <xdr:col>11</xdr:col>
      <xdr:colOff>230778</xdr:colOff>
      <xdr:row>680</xdr:row>
      <xdr:rowOff>45876</xdr:rowOff>
    </xdr:to>
    <xdr:pic>
      <xdr:nvPicPr>
        <xdr:cNvPr id="37" name="Imagen 36">
          <a:extLst>
            <a:ext uri="{FF2B5EF4-FFF2-40B4-BE49-F238E27FC236}">
              <a16:creationId xmlns:a16="http://schemas.microsoft.com/office/drawing/2014/main" id="{75198A04-4A8C-471C-94EA-4861EDAACC58}"/>
            </a:ext>
          </a:extLst>
        </xdr:cNvPr>
        <xdr:cNvPicPr>
          <a:picLocks noChangeAspect="1"/>
        </xdr:cNvPicPr>
      </xdr:nvPicPr>
      <xdr:blipFill>
        <a:blip xmlns:r="http://schemas.openxmlformats.org/officeDocument/2006/relationships" r:embed="rId36"/>
        <a:stretch>
          <a:fillRect/>
        </a:stretch>
      </xdr:blipFill>
      <xdr:spPr>
        <a:xfrm>
          <a:off x="4883798" y="120591476"/>
          <a:ext cx="3469900" cy="2365000"/>
        </a:xfrm>
        <a:prstGeom prst="rect">
          <a:avLst/>
        </a:prstGeom>
      </xdr:spPr>
    </xdr:pic>
    <xdr:clientData/>
  </xdr:twoCellAnchor>
  <xdr:twoCellAnchor editAs="oneCell">
    <xdr:from>
      <xdr:col>7</xdr:col>
      <xdr:colOff>340179</xdr:colOff>
      <xdr:row>779</xdr:row>
      <xdr:rowOff>68036</xdr:rowOff>
    </xdr:from>
    <xdr:to>
      <xdr:col>11</xdr:col>
      <xdr:colOff>221059</xdr:colOff>
      <xdr:row>792</xdr:row>
      <xdr:rowOff>55595</xdr:rowOff>
    </xdr:to>
    <xdr:pic>
      <xdr:nvPicPr>
        <xdr:cNvPr id="38" name="Imagen 37">
          <a:extLst>
            <a:ext uri="{FF2B5EF4-FFF2-40B4-BE49-F238E27FC236}">
              <a16:creationId xmlns:a16="http://schemas.microsoft.com/office/drawing/2014/main" id="{C9DF3985-E52D-400F-A33C-7A73FCB28824}"/>
            </a:ext>
          </a:extLst>
        </xdr:cNvPr>
        <xdr:cNvPicPr>
          <a:picLocks noChangeAspect="1"/>
        </xdr:cNvPicPr>
      </xdr:nvPicPr>
      <xdr:blipFill>
        <a:blip xmlns:r="http://schemas.openxmlformats.org/officeDocument/2006/relationships" r:embed="rId37"/>
        <a:stretch>
          <a:fillRect/>
        </a:stretch>
      </xdr:blipFill>
      <xdr:spPr>
        <a:xfrm>
          <a:off x="4874079" y="123527276"/>
          <a:ext cx="3469900" cy="2364999"/>
        </a:xfrm>
        <a:prstGeom prst="rect">
          <a:avLst/>
        </a:prstGeom>
      </xdr:spPr>
    </xdr:pic>
    <xdr:clientData/>
  </xdr:twoCellAnchor>
  <xdr:twoCellAnchor editAs="oneCell">
    <xdr:from>
      <xdr:col>7</xdr:col>
      <xdr:colOff>311020</xdr:colOff>
      <xdr:row>795</xdr:row>
      <xdr:rowOff>97194</xdr:rowOff>
    </xdr:from>
    <xdr:to>
      <xdr:col>11</xdr:col>
      <xdr:colOff>191900</xdr:colOff>
      <xdr:row>808</xdr:row>
      <xdr:rowOff>92373</xdr:rowOff>
    </xdr:to>
    <xdr:pic>
      <xdr:nvPicPr>
        <xdr:cNvPr id="39" name="Imagen 38">
          <a:extLst>
            <a:ext uri="{FF2B5EF4-FFF2-40B4-BE49-F238E27FC236}">
              <a16:creationId xmlns:a16="http://schemas.microsoft.com/office/drawing/2014/main" id="{A24C38C0-9116-4059-8751-EAFFC44AF3D2}"/>
            </a:ext>
          </a:extLst>
        </xdr:cNvPr>
        <xdr:cNvPicPr>
          <a:picLocks noChangeAspect="1"/>
        </xdr:cNvPicPr>
      </xdr:nvPicPr>
      <xdr:blipFill>
        <a:blip xmlns:r="http://schemas.openxmlformats.org/officeDocument/2006/relationships" r:embed="rId38"/>
        <a:stretch>
          <a:fillRect/>
        </a:stretch>
      </xdr:blipFill>
      <xdr:spPr>
        <a:xfrm>
          <a:off x="4844920" y="126490134"/>
          <a:ext cx="3469900" cy="2372619"/>
        </a:xfrm>
        <a:prstGeom prst="rect">
          <a:avLst/>
        </a:prstGeom>
      </xdr:spPr>
    </xdr:pic>
    <xdr:clientData/>
  </xdr:twoCellAnchor>
  <xdr:twoCellAnchor editAs="oneCell">
    <xdr:from>
      <xdr:col>1</xdr:col>
      <xdr:colOff>281863</xdr:colOff>
      <xdr:row>425</xdr:row>
      <xdr:rowOff>58317</xdr:rowOff>
    </xdr:from>
    <xdr:to>
      <xdr:col>6</xdr:col>
      <xdr:colOff>122789</xdr:colOff>
      <xdr:row>438</xdr:row>
      <xdr:rowOff>51276</xdr:rowOff>
    </xdr:to>
    <xdr:pic>
      <xdr:nvPicPr>
        <xdr:cNvPr id="40" name="Imagen 39">
          <a:extLst>
            <a:ext uri="{FF2B5EF4-FFF2-40B4-BE49-F238E27FC236}">
              <a16:creationId xmlns:a16="http://schemas.microsoft.com/office/drawing/2014/main" id="{2D917CA6-3FD1-485B-8756-6D97E7822903}"/>
            </a:ext>
          </a:extLst>
        </xdr:cNvPr>
        <xdr:cNvPicPr>
          <a:picLocks noChangeAspect="1"/>
        </xdr:cNvPicPr>
      </xdr:nvPicPr>
      <xdr:blipFill>
        <a:blip xmlns:r="http://schemas.openxmlformats.org/officeDocument/2006/relationships" r:embed="rId39"/>
        <a:stretch>
          <a:fillRect/>
        </a:stretch>
      </xdr:blipFill>
      <xdr:spPr>
        <a:xfrm>
          <a:off x="533323" y="78628137"/>
          <a:ext cx="3468046" cy="2370399"/>
        </a:xfrm>
        <a:prstGeom prst="rect">
          <a:avLst/>
        </a:prstGeom>
      </xdr:spPr>
    </xdr:pic>
    <xdr:clientData/>
  </xdr:twoCellAnchor>
  <xdr:twoCellAnchor editAs="oneCell">
    <xdr:from>
      <xdr:col>7</xdr:col>
      <xdr:colOff>311021</xdr:colOff>
      <xdr:row>425</xdr:row>
      <xdr:rowOff>38878</xdr:rowOff>
    </xdr:from>
    <xdr:to>
      <xdr:col>11</xdr:col>
      <xdr:colOff>185923</xdr:colOff>
      <xdr:row>438</xdr:row>
      <xdr:rowOff>31837</xdr:rowOff>
    </xdr:to>
    <xdr:pic>
      <xdr:nvPicPr>
        <xdr:cNvPr id="41" name="Imagen 40">
          <a:extLst>
            <a:ext uri="{FF2B5EF4-FFF2-40B4-BE49-F238E27FC236}">
              <a16:creationId xmlns:a16="http://schemas.microsoft.com/office/drawing/2014/main" id="{1C5B73BA-05C4-408E-BC80-E89FBAEE09DF}"/>
            </a:ext>
          </a:extLst>
        </xdr:cNvPr>
        <xdr:cNvPicPr>
          <a:picLocks noChangeAspect="1"/>
        </xdr:cNvPicPr>
      </xdr:nvPicPr>
      <xdr:blipFill>
        <a:blip xmlns:r="http://schemas.openxmlformats.org/officeDocument/2006/relationships" r:embed="rId40"/>
        <a:stretch>
          <a:fillRect/>
        </a:stretch>
      </xdr:blipFill>
      <xdr:spPr>
        <a:xfrm>
          <a:off x="4844921" y="78608698"/>
          <a:ext cx="3463922" cy="2370399"/>
        </a:xfrm>
        <a:prstGeom prst="rect">
          <a:avLst/>
        </a:prstGeom>
      </xdr:spPr>
    </xdr:pic>
    <xdr:clientData/>
  </xdr:twoCellAnchor>
  <xdr:twoCellAnchor editAs="oneCell">
    <xdr:from>
      <xdr:col>1</xdr:col>
      <xdr:colOff>194388</xdr:colOff>
      <xdr:row>73</xdr:row>
      <xdr:rowOff>48597</xdr:rowOff>
    </xdr:from>
    <xdr:to>
      <xdr:col>6</xdr:col>
      <xdr:colOff>49192</xdr:colOff>
      <xdr:row>86</xdr:row>
      <xdr:rowOff>41556</xdr:rowOff>
    </xdr:to>
    <xdr:pic>
      <xdr:nvPicPr>
        <xdr:cNvPr id="42" name="Imagen 41">
          <a:extLst>
            <a:ext uri="{FF2B5EF4-FFF2-40B4-BE49-F238E27FC236}">
              <a16:creationId xmlns:a16="http://schemas.microsoft.com/office/drawing/2014/main" id="{5C16504A-F093-4862-8521-F1A207A807CF}"/>
            </a:ext>
          </a:extLst>
        </xdr:cNvPr>
        <xdr:cNvPicPr>
          <a:picLocks noChangeAspect="1"/>
        </xdr:cNvPicPr>
      </xdr:nvPicPr>
      <xdr:blipFill>
        <a:blip xmlns:r="http://schemas.openxmlformats.org/officeDocument/2006/relationships" r:embed="rId41"/>
        <a:stretch>
          <a:fillRect/>
        </a:stretch>
      </xdr:blipFill>
      <xdr:spPr>
        <a:xfrm>
          <a:off x="445848" y="13878897"/>
          <a:ext cx="3481924" cy="2370399"/>
        </a:xfrm>
        <a:prstGeom prst="rect">
          <a:avLst/>
        </a:prstGeom>
      </xdr:spPr>
    </xdr:pic>
    <xdr:clientData/>
  </xdr:twoCellAnchor>
  <xdr:twoCellAnchor editAs="oneCell">
    <xdr:from>
      <xdr:col>1</xdr:col>
      <xdr:colOff>301301</xdr:colOff>
      <xdr:row>25</xdr:row>
      <xdr:rowOff>38877</xdr:rowOff>
    </xdr:from>
    <xdr:to>
      <xdr:col>6</xdr:col>
      <xdr:colOff>117297</xdr:colOff>
      <xdr:row>38</xdr:row>
      <xdr:rowOff>22117</xdr:rowOff>
    </xdr:to>
    <xdr:pic>
      <xdr:nvPicPr>
        <xdr:cNvPr id="43" name="Imagen 42">
          <a:extLst>
            <a:ext uri="{FF2B5EF4-FFF2-40B4-BE49-F238E27FC236}">
              <a16:creationId xmlns:a16="http://schemas.microsoft.com/office/drawing/2014/main" id="{151ADEE0-E1D2-4EE2-8FB3-DE61CDA129A3}"/>
            </a:ext>
          </a:extLst>
        </xdr:cNvPr>
        <xdr:cNvPicPr>
          <a:picLocks noChangeAspect="1"/>
        </xdr:cNvPicPr>
      </xdr:nvPicPr>
      <xdr:blipFill>
        <a:blip xmlns:r="http://schemas.openxmlformats.org/officeDocument/2006/relationships" r:embed="rId42"/>
        <a:stretch>
          <a:fillRect/>
        </a:stretch>
      </xdr:blipFill>
      <xdr:spPr>
        <a:xfrm>
          <a:off x="552761" y="4824237"/>
          <a:ext cx="3443116" cy="2375920"/>
        </a:xfrm>
        <a:prstGeom prst="rect">
          <a:avLst/>
        </a:prstGeom>
      </xdr:spPr>
    </xdr:pic>
    <xdr:clientData/>
  </xdr:twoCellAnchor>
  <xdr:twoCellAnchor editAs="oneCell">
    <xdr:from>
      <xdr:col>7</xdr:col>
      <xdr:colOff>291582</xdr:colOff>
      <xdr:row>25</xdr:row>
      <xdr:rowOff>58316</xdr:rowOff>
    </xdr:from>
    <xdr:to>
      <xdr:col>11</xdr:col>
      <xdr:colOff>334598</xdr:colOff>
      <xdr:row>38</xdr:row>
      <xdr:rowOff>178184</xdr:rowOff>
    </xdr:to>
    <xdr:pic>
      <xdr:nvPicPr>
        <xdr:cNvPr id="44" name="Imagen 43">
          <a:extLst>
            <a:ext uri="{FF2B5EF4-FFF2-40B4-BE49-F238E27FC236}">
              <a16:creationId xmlns:a16="http://schemas.microsoft.com/office/drawing/2014/main" id="{90862E01-40D3-44E6-8984-5DF3FF9D43CD}"/>
            </a:ext>
          </a:extLst>
        </xdr:cNvPr>
        <xdr:cNvPicPr>
          <a:picLocks noChangeAspect="1"/>
        </xdr:cNvPicPr>
      </xdr:nvPicPr>
      <xdr:blipFill>
        <a:blip xmlns:r="http://schemas.openxmlformats.org/officeDocument/2006/relationships" r:embed="rId43"/>
        <a:stretch>
          <a:fillRect/>
        </a:stretch>
      </xdr:blipFill>
      <xdr:spPr>
        <a:xfrm>
          <a:off x="4825482" y="4843676"/>
          <a:ext cx="3632036" cy="2512548"/>
        </a:xfrm>
        <a:prstGeom prst="rect">
          <a:avLst/>
        </a:prstGeom>
      </xdr:spPr>
    </xdr:pic>
    <xdr:clientData/>
  </xdr:twoCellAnchor>
  <xdr:twoCellAnchor editAs="oneCell">
    <xdr:from>
      <xdr:col>1</xdr:col>
      <xdr:colOff>320740</xdr:colOff>
      <xdr:row>201</xdr:row>
      <xdr:rowOff>58316</xdr:rowOff>
    </xdr:from>
    <xdr:to>
      <xdr:col>6</xdr:col>
      <xdr:colOff>119996</xdr:colOff>
      <xdr:row>214</xdr:row>
      <xdr:rowOff>51275</xdr:rowOff>
    </xdr:to>
    <xdr:pic>
      <xdr:nvPicPr>
        <xdr:cNvPr id="45" name="Imagen 44">
          <a:extLst>
            <a:ext uri="{FF2B5EF4-FFF2-40B4-BE49-F238E27FC236}">
              <a16:creationId xmlns:a16="http://schemas.microsoft.com/office/drawing/2014/main" id="{D9488B11-FEE9-4406-B1C8-7D270DAC6265}"/>
            </a:ext>
          </a:extLst>
        </xdr:cNvPr>
        <xdr:cNvPicPr>
          <a:picLocks noChangeAspect="1"/>
        </xdr:cNvPicPr>
      </xdr:nvPicPr>
      <xdr:blipFill>
        <a:blip xmlns:r="http://schemas.openxmlformats.org/officeDocument/2006/relationships" r:embed="rId44"/>
        <a:stretch>
          <a:fillRect/>
        </a:stretch>
      </xdr:blipFill>
      <xdr:spPr>
        <a:xfrm>
          <a:off x="572200" y="37320116"/>
          <a:ext cx="3426376" cy="2370399"/>
        </a:xfrm>
        <a:prstGeom prst="rect">
          <a:avLst/>
        </a:prstGeom>
      </xdr:spPr>
    </xdr:pic>
    <xdr:clientData/>
  </xdr:twoCellAnchor>
  <xdr:twoCellAnchor editAs="oneCell">
    <xdr:from>
      <xdr:col>7</xdr:col>
      <xdr:colOff>311020</xdr:colOff>
      <xdr:row>409</xdr:row>
      <xdr:rowOff>77755</xdr:rowOff>
    </xdr:from>
    <xdr:to>
      <xdr:col>11</xdr:col>
      <xdr:colOff>191900</xdr:colOff>
      <xdr:row>422</xdr:row>
      <xdr:rowOff>72934</xdr:rowOff>
    </xdr:to>
    <xdr:pic>
      <xdr:nvPicPr>
        <xdr:cNvPr id="46" name="Imagen 45">
          <a:extLst>
            <a:ext uri="{FF2B5EF4-FFF2-40B4-BE49-F238E27FC236}">
              <a16:creationId xmlns:a16="http://schemas.microsoft.com/office/drawing/2014/main" id="{7E5C7580-23A8-4D89-AAFC-55DE3B9935AD}"/>
            </a:ext>
          </a:extLst>
        </xdr:cNvPr>
        <xdr:cNvPicPr>
          <a:picLocks noChangeAspect="1"/>
        </xdr:cNvPicPr>
      </xdr:nvPicPr>
      <xdr:blipFill>
        <a:blip xmlns:r="http://schemas.openxmlformats.org/officeDocument/2006/relationships" r:embed="rId45"/>
        <a:stretch>
          <a:fillRect/>
        </a:stretch>
      </xdr:blipFill>
      <xdr:spPr>
        <a:xfrm>
          <a:off x="4844920" y="75569095"/>
          <a:ext cx="3469900" cy="2372619"/>
        </a:xfrm>
        <a:prstGeom prst="rect">
          <a:avLst/>
        </a:prstGeom>
      </xdr:spPr>
    </xdr:pic>
    <xdr:clientData/>
  </xdr:twoCellAnchor>
  <xdr:twoCellAnchor editAs="oneCell">
    <xdr:from>
      <xdr:col>7</xdr:col>
      <xdr:colOff>359618</xdr:colOff>
      <xdr:row>458</xdr:row>
      <xdr:rowOff>58316</xdr:rowOff>
    </xdr:from>
    <xdr:to>
      <xdr:col>11</xdr:col>
      <xdr:colOff>240498</xdr:colOff>
      <xdr:row>471</xdr:row>
      <xdr:rowOff>53495</xdr:rowOff>
    </xdr:to>
    <xdr:pic>
      <xdr:nvPicPr>
        <xdr:cNvPr id="47" name="Imagen 46">
          <a:extLst>
            <a:ext uri="{FF2B5EF4-FFF2-40B4-BE49-F238E27FC236}">
              <a16:creationId xmlns:a16="http://schemas.microsoft.com/office/drawing/2014/main" id="{92E9935A-C65E-423F-A35F-ADE813A5CB7D}"/>
            </a:ext>
          </a:extLst>
        </xdr:cNvPr>
        <xdr:cNvPicPr>
          <a:picLocks noChangeAspect="1"/>
        </xdr:cNvPicPr>
      </xdr:nvPicPr>
      <xdr:blipFill>
        <a:blip xmlns:r="http://schemas.openxmlformats.org/officeDocument/2006/relationships" r:embed="rId46"/>
        <a:stretch>
          <a:fillRect/>
        </a:stretch>
      </xdr:blipFill>
      <xdr:spPr>
        <a:xfrm>
          <a:off x="4893518" y="84807956"/>
          <a:ext cx="3469900" cy="2372619"/>
        </a:xfrm>
        <a:prstGeom prst="rect">
          <a:avLst/>
        </a:prstGeom>
      </xdr:spPr>
    </xdr:pic>
    <xdr:clientData/>
  </xdr:twoCellAnchor>
  <xdr:twoCellAnchor editAs="oneCell">
    <xdr:from>
      <xdr:col>7</xdr:col>
      <xdr:colOff>359618</xdr:colOff>
      <xdr:row>474</xdr:row>
      <xdr:rowOff>87474</xdr:rowOff>
    </xdr:from>
    <xdr:to>
      <xdr:col>11</xdr:col>
      <xdr:colOff>248118</xdr:colOff>
      <xdr:row>487</xdr:row>
      <xdr:rowOff>75033</xdr:rowOff>
    </xdr:to>
    <xdr:pic>
      <xdr:nvPicPr>
        <xdr:cNvPr id="48" name="Imagen 47">
          <a:extLst>
            <a:ext uri="{FF2B5EF4-FFF2-40B4-BE49-F238E27FC236}">
              <a16:creationId xmlns:a16="http://schemas.microsoft.com/office/drawing/2014/main" id="{21F90BF6-00A2-4BDA-AD96-630FF2433EC7}"/>
            </a:ext>
          </a:extLst>
        </xdr:cNvPr>
        <xdr:cNvPicPr>
          <a:picLocks noChangeAspect="1"/>
        </xdr:cNvPicPr>
      </xdr:nvPicPr>
      <xdr:blipFill>
        <a:blip xmlns:r="http://schemas.openxmlformats.org/officeDocument/2006/relationships" r:embed="rId47"/>
        <a:stretch>
          <a:fillRect/>
        </a:stretch>
      </xdr:blipFill>
      <xdr:spPr>
        <a:xfrm>
          <a:off x="4893518" y="87763194"/>
          <a:ext cx="3477520" cy="2364999"/>
        </a:xfrm>
        <a:prstGeom prst="rect">
          <a:avLst/>
        </a:prstGeom>
      </xdr:spPr>
    </xdr:pic>
    <xdr:clientData/>
  </xdr:twoCellAnchor>
  <xdr:twoCellAnchor editAs="oneCell">
    <xdr:from>
      <xdr:col>1</xdr:col>
      <xdr:colOff>408214</xdr:colOff>
      <xdr:row>474</xdr:row>
      <xdr:rowOff>97194</xdr:rowOff>
    </xdr:from>
    <xdr:to>
      <xdr:col>6</xdr:col>
      <xdr:colOff>241311</xdr:colOff>
      <xdr:row>487</xdr:row>
      <xdr:rowOff>90153</xdr:rowOff>
    </xdr:to>
    <xdr:pic>
      <xdr:nvPicPr>
        <xdr:cNvPr id="49" name="Imagen 48">
          <a:extLst>
            <a:ext uri="{FF2B5EF4-FFF2-40B4-BE49-F238E27FC236}">
              <a16:creationId xmlns:a16="http://schemas.microsoft.com/office/drawing/2014/main" id="{76208B4A-577A-4DFF-9F98-4D1BDFD32B60}"/>
            </a:ext>
          </a:extLst>
        </xdr:cNvPr>
        <xdr:cNvPicPr>
          <a:picLocks noChangeAspect="1"/>
        </xdr:cNvPicPr>
      </xdr:nvPicPr>
      <xdr:blipFill>
        <a:blip xmlns:r="http://schemas.openxmlformats.org/officeDocument/2006/relationships" r:embed="rId48"/>
        <a:stretch>
          <a:fillRect/>
        </a:stretch>
      </xdr:blipFill>
      <xdr:spPr>
        <a:xfrm>
          <a:off x="659674" y="87772914"/>
          <a:ext cx="3460217" cy="2370399"/>
        </a:xfrm>
        <a:prstGeom prst="rect">
          <a:avLst/>
        </a:prstGeom>
      </xdr:spPr>
    </xdr:pic>
    <xdr:clientData/>
  </xdr:twoCellAnchor>
  <xdr:twoCellAnchor editAs="oneCell">
    <xdr:from>
      <xdr:col>7</xdr:col>
      <xdr:colOff>388776</xdr:colOff>
      <xdr:row>490</xdr:row>
      <xdr:rowOff>48597</xdr:rowOff>
    </xdr:from>
    <xdr:to>
      <xdr:col>11</xdr:col>
      <xdr:colOff>269656</xdr:colOff>
      <xdr:row>503</xdr:row>
      <xdr:rowOff>43776</xdr:rowOff>
    </xdr:to>
    <xdr:pic>
      <xdr:nvPicPr>
        <xdr:cNvPr id="50" name="Imagen 49">
          <a:extLst>
            <a:ext uri="{FF2B5EF4-FFF2-40B4-BE49-F238E27FC236}">
              <a16:creationId xmlns:a16="http://schemas.microsoft.com/office/drawing/2014/main" id="{7A6B6646-5E56-42BD-A2EA-358A60747D80}"/>
            </a:ext>
          </a:extLst>
        </xdr:cNvPr>
        <xdr:cNvPicPr>
          <a:picLocks noChangeAspect="1"/>
        </xdr:cNvPicPr>
      </xdr:nvPicPr>
      <xdr:blipFill>
        <a:blip xmlns:r="http://schemas.openxmlformats.org/officeDocument/2006/relationships" r:embed="rId49"/>
        <a:stretch>
          <a:fillRect/>
        </a:stretch>
      </xdr:blipFill>
      <xdr:spPr>
        <a:xfrm>
          <a:off x="4922676" y="90650397"/>
          <a:ext cx="3469900" cy="2471679"/>
        </a:xfrm>
        <a:prstGeom prst="rect">
          <a:avLst/>
        </a:prstGeom>
      </xdr:spPr>
    </xdr:pic>
    <xdr:clientData/>
  </xdr:twoCellAnchor>
  <xdr:twoCellAnchor editAs="oneCell">
    <xdr:from>
      <xdr:col>7</xdr:col>
      <xdr:colOff>437372</xdr:colOff>
      <xdr:row>506</xdr:row>
      <xdr:rowOff>58316</xdr:rowOff>
    </xdr:from>
    <xdr:to>
      <xdr:col>11</xdr:col>
      <xdr:colOff>318252</xdr:colOff>
      <xdr:row>519</xdr:row>
      <xdr:rowOff>53496</xdr:rowOff>
    </xdr:to>
    <xdr:pic>
      <xdr:nvPicPr>
        <xdr:cNvPr id="51" name="Imagen 50">
          <a:extLst>
            <a:ext uri="{FF2B5EF4-FFF2-40B4-BE49-F238E27FC236}">
              <a16:creationId xmlns:a16="http://schemas.microsoft.com/office/drawing/2014/main" id="{2AF54D9C-38E8-4F49-9E80-A61929212225}"/>
            </a:ext>
          </a:extLst>
        </xdr:cNvPr>
        <xdr:cNvPicPr>
          <a:picLocks noChangeAspect="1"/>
        </xdr:cNvPicPr>
      </xdr:nvPicPr>
      <xdr:blipFill>
        <a:blip xmlns:r="http://schemas.openxmlformats.org/officeDocument/2006/relationships" r:embed="rId50"/>
        <a:stretch>
          <a:fillRect/>
        </a:stretch>
      </xdr:blipFill>
      <xdr:spPr>
        <a:xfrm>
          <a:off x="4971272" y="93692876"/>
          <a:ext cx="3469900" cy="2372620"/>
        </a:xfrm>
        <a:prstGeom prst="rect">
          <a:avLst/>
        </a:prstGeom>
      </xdr:spPr>
    </xdr:pic>
    <xdr:clientData/>
  </xdr:twoCellAnchor>
  <xdr:twoCellAnchor editAs="oneCell">
    <xdr:from>
      <xdr:col>1</xdr:col>
      <xdr:colOff>330459</xdr:colOff>
      <xdr:row>506</xdr:row>
      <xdr:rowOff>68036</xdr:rowOff>
    </xdr:from>
    <xdr:to>
      <xdr:col>6</xdr:col>
      <xdr:colOff>174908</xdr:colOff>
      <xdr:row>519</xdr:row>
      <xdr:rowOff>60996</xdr:rowOff>
    </xdr:to>
    <xdr:pic>
      <xdr:nvPicPr>
        <xdr:cNvPr id="52" name="Imagen 51">
          <a:extLst>
            <a:ext uri="{FF2B5EF4-FFF2-40B4-BE49-F238E27FC236}">
              <a16:creationId xmlns:a16="http://schemas.microsoft.com/office/drawing/2014/main" id="{0A58FF3E-E2EB-405F-8B77-2E4EAFA903C1}"/>
            </a:ext>
          </a:extLst>
        </xdr:cNvPr>
        <xdr:cNvPicPr>
          <a:picLocks noChangeAspect="1"/>
        </xdr:cNvPicPr>
      </xdr:nvPicPr>
      <xdr:blipFill>
        <a:blip xmlns:r="http://schemas.openxmlformats.org/officeDocument/2006/relationships" r:embed="rId51"/>
        <a:stretch>
          <a:fillRect/>
        </a:stretch>
      </xdr:blipFill>
      <xdr:spPr>
        <a:xfrm>
          <a:off x="581919" y="93702596"/>
          <a:ext cx="3471569" cy="2370400"/>
        </a:xfrm>
        <a:prstGeom prst="rect">
          <a:avLst/>
        </a:prstGeom>
      </xdr:spPr>
    </xdr:pic>
    <xdr:clientData/>
  </xdr:twoCellAnchor>
  <xdr:twoCellAnchor editAs="oneCell">
    <xdr:from>
      <xdr:col>1</xdr:col>
      <xdr:colOff>417934</xdr:colOff>
      <xdr:row>522</xdr:row>
      <xdr:rowOff>106914</xdr:rowOff>
    </xdr:from>
    <xdr:to>
      <xdr:col>6</xdr:col>
      <xdr:colOff>248126</xdr:colOff>
      <xdr:row>535</xdr:row>
      <xdr:rowOff>99874</xdr:rowOff>
    </xdr:to>
    <xdr:pic>
      <xdr:nvPicPr>
        <xdr:cNvPr id="53" name="Imagen 52">
          <a:extLst>
            <a:ext uri="{FF2B5EF4-FFF2-40B4-BE49-F238E27FC236}">
              <a16:creationId xmlns:a16="http://schemas.microsoft.com/office/drawing/2014/main" id="{06A102A9-C38E-4770-8C77-D3C3A205B3D1}"/>
            </a:ext>
          </a:extLst>
        </xdr:cNvPr>
        <xdr:cNvPicPr>
          <a:picLocks noChangeAspect="1"/>
        </xdr:cNvPicPr>
      </xdr:nvPicPr>
      <xdr:blipFill>
        <a:blip xmlns:r="http://schemas.openxmlformats.org/officeDocument/2006/relationships" r:embed="rId52"/>
        <a:stretch>
          <a:fillRect/>
        </a:stretch>
      </xdr:blipFill>
      <xdr:spPr>
        <a:xfrm>
          <a:off x="669394" y="96667554"/>
          <a:ext cx="3457312" cy="2370400"/>
        </a:xfrm>
        <a:prstGeom prst="rect">
          <a:avLst/>
        </a:prstGeom>
      </xdr:spPr>
    </xdr:pic>
    <xdr:clientData/>
  </xdr:twoCellAnchor>
  <xdr:twoCellAnchor editAs="oneCell">
    <xdr:from>
      <xdr:col>7</xdr:col>
      <xdr:colOff>252704</xdr:colOff>
      <xdr:row>522</xdr:row>
      <xdr:rowOff>68035</xdr:rowOff>
    </xdr:from>
    <xdr:to>
      <xdr:col>11</xdr:col>
      <xdr:colOff>133584</xdr:colOff>
      <xdr:row>535</xdr:row>
      <xdr:rowOff>55595</xdr:rowOff>
    </xdr:to>
    <xdr:pic>
      <xdr:nvPicPr>
        <xdr:cNvPr id="54" name="Imagen 53">
          <a:extLst>
            <a:ext uri="{FF2B5EF4-FFF2-40B4-BE49-F238E27FC236}">
              <a16:creationId xmlns:a16="http://schemas.microsoft.com/office/drawing/2014/main" id="{C3D2B9E7-6666-4790-858A-3923D827C551}"/>
            </a:ext>
          </a:extLst>
        </xdr:cNvPr>
        <xdr:cNvPicPr>
          <a:picLocks noChangeAspect="1"/>
        </xdr:cNvPicPr>
      </xdr:nvPicPr>
      <xdr:blipFill>
        <a:blip xmlns:r="http://schemas.openxmlformats.org/officeDocument/2006/relationships" r:embed="rId53"/>
        <a:stretch>
          <a:fillRect/>
        </a:stretch>
      </xdr:blipFill>
      <xdr:spPr>
        <a:xfrm>
          <a:off x="4786604" y="96628675"/>
          <a:ext cx="3469900" cy="2365000"/>
        </a:xfrm>
        <a:prstGeom prst="rect">
          <a:avLst/>
        </a:prstGeom>
      </xdr:spPr>
    </xdr:pic>
    <xdr:clientData/>
  </xdr:twoCellAnchor>
  <xdr:twoCellAnchor editAs="oneCell">
    <xdr:from>
      <xdr:col>7</xdr:col>
      <xdr:colOff>408214</xdr:colOff>
      <xdr:row>538</xdr:row>
      <xdr:rowOff>87475</xdr:rowOff>
    </xdr:from>
    <xdr:to>
      <xdr:col>11</xdr:col>
      <xdr:colOff>289094</xdr:colOff>
      <xdr:row>551</xdr:row>
      <xdr:rowOff>82654</xdr:rowOff>
    </xdr:to>
    <xdr:pic>
      <xdr:nvPicPr>
        <xdr:cNvPr id="55" name="Imagen 54">
          <a:extLst>
            <a:ext uri="{FF2B5EF4-FFF2-40B4-BE49-F238E27FC236}">
              <a16:creationId xmlns:a16="http://schemas.microsoft.com/office/drawing/2014/main" id="{CE3E9993-A2C8-482E-9AB9-DE3A9A3E137F}"/>
            </a:ext>
          </a:extLst>
        </xdr:cNvPr>
        <xdr:cNvPicPr>
          <a:picLocks noChangeAspect="1"/>
        </xdr:cNvPicPr>
      </xdr:nvPicPr>
      <xdr:blipFill>
        <a:blip xmlns:r="http://schemas.openxmlformats.org/officeDocument/2006/relationships" r:embed="rId54"/>
        <a:stretch>
          <a:fillRect/>
        </a:stretch>
      </xdr:blipFill>
      <xdr:spPr>
        <a:xfrm>
          <a:off x="4942114" y="99574195"/>
          <a:ext cx="3469900" cy="2372619"/>
        </a:xfrm>
        <a:prstGeom prst="rect">
          <a:avLst/>
        </a:prstGeom>
      </xdr:spPr>
    </xdr:pic>
    <xdr:clientData/>
  </xdr:twoCellAnchor>
  <xdr:twoCellAnchor editAs="oneCell">
    <xdr:from>
      <xdr:col>1</xdr:col>
      <xdr:colOff>235324</xdr:colOff>
      <xdr:row>618</xdr:row>
      <xdr:rowOff>89647</xdr:rowOff>
    </xdr:from>
    <xdr:to>
      <xdr:col>6</xdr:col>
      <xdr:colOff>65471</xdr:colOff>
      <xdr:row>631</xdr:row>
      <xdr:rowOff>133147</xdr:rowOff>
    </xdr:to>
    <xdr:pic>
      <xdr:nvPicPr>
        <xdr:cNvPr id="56" name="Imagen 55">
          <a:extLst>
            <a:ext uri="{FF2B5EF4-FFF2-40B4-BE49-F238E27FC236}">
              <a16:creationId xmlns:a16="http://schemas.microsoft.com/office/drawing/2014/main" id="{169DA457-2F87-4290-90A3-70FFB7C4AE33}"/>
            </a:ext>
          </a:extLst>
        </xdr:cNvPr>
        <xdr:cNvPicPr>
          <a:picLocks noChangeAspect="1"/>
        </xdr:cNvPicPr>
      </xdr:nvPicPr>
      <xdr:blipFill>
        <a:blip xmlns:r="http://schemas.openxmlformats.org/officeDocument/2006/relationships" r:embed="rId55"/>
        <a:stretch>
          <a:fillRect/>
        </a:stretch>
      </xdr:blipFill>
      <xdr:spPr>
        <a:xfrm>
          <a:off x="486784" y="114214387"/>
          <a:ext cx="3457267" cy="2420940"/>
        </a:xfrm>
        <a:prstGeom prst="rect">
          <a:avLst/>
        </a:prstGeom>
      </xdr:spPr>
    </xdr:pic>
    <xdr:clientData/>
  </xdr:twoCellAnchor>
  <xdr:twoCellAnchor editAs="oneCell">
    <xdr:from>
      <xdr:col>7</xdr:col>
      <xdr:colOff>302558</xdr:colOff>
      <xdr:row>618</xdr:row>
      <xdr:rowOff>89647</xdr:rowOff>
    </xdr:from>
    <xdr:to>
      <xdr:col>11</xdr:col>
      <xdr:colOff>189155</xdr:colOff>
      <xdr:row>631</xdr:row>
      <xdr:rowOff>135367</xdr:rowOff>
    </xdr:to>
    <xdr:pic>
      <xdr:nvPicPr>
        <xdr:cNvPr id="57" name="Imagen 56">
          <a:extLst>
            <a:ext uri="{FF2B5EF4-FFF2-40B4-BE49-F238E27FC236}">
              <a16:creationId xmlns:a16="http://schemas.microsoft.com/office/drawing/2014/main" id="{C8C11B94-0FB7-4419-920E-DF1E14C65C6E}"/>
            </a:ext>
          </a:extLst>
        </xdr:cNvPr>
        <xdr:cNvPicPr>
          <a:picLocks noChangeAspect="1"/>
        </xdr:cNvPicPr>
      </xdr:nvPicPr>
      <xdr:blipFill>
        <a:blip xmlns:r="http://schemas.openxmlformats.org/officeDocument/2006/relationships" r:embed="rId56"/>
        <a:stretch>
          <a:fillRect/>
        </a:stretch>
      </xdr:blipFill>
      <xdr:spPr>
        <a:xfrm>
          <a:off x="4836458" y="114214387"/>
          <a:ext cx="3475617" cy="2423160"/>
        </a:xfrm>
        <a:prstGeom prst="rect">
          <a:avLst/>
        </a:prstGeom>
      </xdr:spPr>
    </xdr:pic>
    <xdr:clientData/>
  </xdr:twoCellAnchor>
  <xdr:twoCellAnchor editAs="oneCell">
    <xdr:from>
      <xdr:col>1</xdr:col>
      <xdr:colOff>268942</xdr:colOff>
      <xdr:row>651</xdr:row>
      <xdr:rowOff>78442</xdr:rowOff>
    </xdr:from>
    <xdr:to>
      <xdr:col>6</xdr:col>
      <xdr:colOff>99089</xdr:colOff>
      <xdr:row>664</xdr:row>
      <xdr:rowOff>121942</xdr:rowOff>
    </xdr:to>
    <xdr:pic>
      <xdr:nvPicPr>
        <xdr:cNvPr id="58" name="Imagen 57">
          <a:extLst>
            <a:ext uri="{FF2B5EF4-FFF2-40B4-BE49-F238E27FC236}">
              <a16:creationId xmlns:a16="http://schemas.microsoft.com/office/drawing/2014/main" id="{3810A4E0-1C05-4FFA-B7AD-65F288D75F27}"/>
            </a:ext>
          </a:extLst>
        </xdr:cNvPr>
        <xdr:cNvPicPr>
          <a:picLocks noChangeAspect="1"/>
        </xdr:cNvPicPr>
      </xdr:nvPicPr>
      <xdr:blipFill>
        <a:blip xmlns:r="http://schemas.openxmlformats.org/officeDocument/2006/relationships" r:embed="rId57"/>
        <a:stretch>
          <a:fillRect/>
        </a:stretch>
      </xdr:blipFill>
      <xdr:spPr>
        <a:xfrm>
          <a:off x="520402" y="117677902"/>
          <a:ext cx="3457267" cy="2420940"/>
        </a:xfrm>
        <a:prstGeom prst="rect">
          <a:avLst/>
        </a:prstGeom>
      </xdr:spPr>
    </xdr:pic>
    <xdr:clientData/>
  </xdr:twoCellAnchor>
  <xdr:twoCellAnchor editAs="oneCell">
    <xdr:from>
      <xdr:col>7</xdr:col>
      <xdr:colOff>358588</xdr:colOff>
      <xdr:row>651</xdr:row>
      <xdr:rowOff>100853</xdr:rowOff>
    </xdr:from>
    <xdr:to>
      <xdr:col>11</xdr:col>
      <xdr:colOff>250237</xdr:colOff>
      <xdr:row>664</xdr:row>
      <xdr:rowOff>144353</xdr:rowOff>
    </xdr:to>
    <xdr:pic>
      <xdr:nvPicPr>
        <xdr:cNvPr id="59" name="Imagen 58">
          <a:extLst>
            <a:ext uri="{FF2B5EF4-FFF2-40B4-BE49-F238E27FC236}">
              <a16:creationId xmlns:a16="http://schemas.microsoft.com/office/drawing/2014/main" id="{28A555E2-D2C0-4798-AACE-9F69C859BB45}"/>
            </a:ext>
          </a:extLst>
        </xdr:cNvPr>
        <xdr:cNvPicPr>
          <a:picLocks noChangeAspect="1"/>
        </xdr:cNvPicPr>
      </xdr:nvPicPr>
      <xdr:blipFill>
        <a:blip xmlns:r="http://schemas.openxmlformats.org/officeDocument/2006/relationships" r:embed="rId58"/>
        <a:stretch>
          <a:fillRect/>
        </a:stretch>
      </xdr:blipFill>
      <xdr:spPr>
        <a:xfrm>
          <a:off x="4892488" y="117700313"/>
          <a:ext cx="3480669" cy="2420940"/>
        </a:xfrm>
        <a:prstGeom prst="rect">
          <a:avLst/>
        </a:prstGeom>
      </xdr:spPr>
    </xdr:pic>
    <xdr:clientData/>
  </xdr:twoCellAnchor>
  <xdr:twoCellAnchor editAs="oneCell">
    <xdr:from>
      <xdr:col>1</xdr:col>
      <xdr:colOff>381000</xdr:colOff>
      <xdr:row>9</xdr:row>
      <xdr:rowOff>78441</xdr:rowOff>
    </xdr:from>
    <xdr:to>
      <xdr:col>6</xdr:col>
      <xdr:colOff>219187</xdr:colOff>
      <xdr:row>22</xdr:row>
      <xdr:rowOff>105335</xdr:rowOff>
    </xdr:to>
    <xdr:pic>
      <xdr:nvPicPr>
        <xdr:cNvPr id="60" name="Imagen 59">
          <a:extLst>
            <a:ext uri="{FF2B5EF4-FFF2-40B4-BE49-F238E27FC236}">
              <a16:creationId xmlns:a16="http://schemas.microsoft.com/office/drawing/2014/main" id="{69B0C887-361C-4CC4-A039-397E62D97B18}"/>
            </a:ext>
          </a:extLst>
        </xdr:cNvPr>
        <xdr:cNvPicPr>
          <a:picLocks noChangeAspect="1"/>
        </xdr:cNvPicPr>
      </xdr:nvPicPr>
      <xdr:blipFill>
        <a:blip xmlns:r="http://schemas.openxmlformats.org/officeDocument/2006/relationships" r:embed="rId59"/>
        <a:stretch>
          <a:fillRect/>
        </a:stretch>
      </xdr:blipFill>
      <xdr:spPr>
        <a:xfrm>
          <a:off x="632460" y="1876761"/>
          <a:ext cx="3465307" cy="2419574"/>
        </a:xfrm>
        <a:prstGeom prst="rect">
          <a:avLst/>
        </a:prstGeom>
      </xdr:spPr>
    </xdr:pic>
    <xdr:clientData/>
  </xdr:twoCellAnchor>
  <xdr:twoCellAnchor editAs="oneCell">
    <xdr:from>
      <xdr:col>7</xdr:col>
      <xdr:colOff>336176</xdr:colOff>
      <xdr:row>9</xdr:row>
      <xdr:rowOff>56030</xdr:rowOff>
    </xdr:from>
    <xdr:to>
      <xdr:col>11</xdr:col>
      <xdr:colOff>227251</xdr:colOff>
      <xdr:row>22</xdr:row>
      <xdr:rowOff>88324</xdr:rowOff>
    </xdr:to>
    <xdr:pic>
      <xdr:nvPicPr>
        <xdr:cNvPr id="61" name="Imagen 60">
          <a:extLst>
            <a:ext uri="{FF2B5EF4-FFF2-40B4-BE49-F238E27FC236}">
              <a16:creationId xmlns:a16="http://schemas.microsoft.com/office/drawing/2014/main" id="{821D49AD-5C9C-4EFF-B602-0EA37920C07A}"/>
            </a:ext>
          </a:extLst>
        </xdr:cNvPr>
        <xdr:cNvPicPr>
          <a:picLocks noChangeAspect="1"/>
        </xdr:cNvPicPr>
      </xdr:nvPicPr>
      <xdr:blipFill>
        <a:blip xmlns:r="http://schemas.openxmlformats.org/officeDocument/2006/relationships" r:embed="rId60"/>
        <a:stretch>
          <a:fillRect/>
        </a:stretch>
      </xdr:blipFill>
      <xdr:spPr>
        <a:xfrm>
          <a:off x="4870076" y="1854350"/>
          <a:ext cx="3480095" cy="2424974"/>
        </a:xfrm>
        <a:prstGeom prst="rect">
          <a:avLst/>
        </a:prstGeom>
      </xdr:spPr>
    </xdr:pic>
    <xdr:clientData/>
  </xdr:twoCellAnchor>
  <xdr:twoCellAnchor editAs="oneCell">
    <xdr:from>
      <xdr:col>1</xdr:col>
      <xdr:colOff>0</xdr:colOff>
      <xdr:row>41</xdr:row>
      <xdr:rowOff>0</xdr:rowOff>
    </xdr:from>
    <xdr:to>
      <xdr:col>5</xdr:col>
      <xdr:colOff>628089</xdr:colOff>
      <xdr:row>54</xdr:row>
      <xdr:rowOff>43180</xdr:rowOff>
    </xdr:to>
    <xdr:pic>
      <xdr:nvPicPr>
        <xdr:cNvPr id="62" name="Imagen 61" descr="E:\DCIM\142___02\IMG_1945.JPG">
          <a:extLst>
            <a:ext uri="{FF2B5EF4-FFF2-40B4-BE49-F238E27FC236}">
              <a16:creationId xmlns:a16="http://schemas.microsoft.com/office/drawing/2014/main" id="{317ACD37-963B-4525-AB9A-A438B9F5E7F7}"/>
            </a:ext>
          </a:extLst>
        </xdr:cNvPr>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251460" y="7772400"/>
          <a:ext cx="3439869" cy="2420620"/>
        </a:xfrm>
        <a:prstGeom prst="rect">
          <a:avLst/>
        </a:prstGeom>
        <a:noFill/>
        <a:ln>
          <a:noFill/>
        </a:ln>
      </xdr:spPr>
    </xdr:pic>
    <xdr:clientData/>
  </xdr:twoCellAnchor>
  <xdr:twoCellAnchor editAs="oneCell">
    <xdr:from>
      <xdr:col>7</xdr:col>
      <xdr:colOff>437373</xdr:colOff>
      <xdr:row>41</xdr:row>
      <xdr:rowOff>97194</xdr:rowOff>
    </xdr:from>
    <xdr:to>
      <xdr:col>11</xdr:col>
      <xdr:colOff>318253</xdr:colOff>
      <xdr:row>54</xdr:row>
      <xdr:rowOff>84754</xdr:rowOff>
    </xdr:to>
    <xdr:pic>
      <xdr:nvPicPr>
        <xdr:cNvPr id="63" name="Imagen 62">
          <a:extLst>
            <a:ext uri="{FF2B5EF4-FFF2-40B4-BE49-F238E27FC236}">
              <a16:creationId xmlns:a16="http://schemas.microsoft.com/office/drawing/2014/main" id="{0BA1CD32-5A27-4D5D-A25B-C61F6D7B0FFA}"/>
            </a:ext>
          </a:extLst>
        </xdr:cNvPr>
        <xdr:cNvPicPr>
          <a:picLocks noChangeAspect="1"/>
        </xdr:cNvPicPr>
      </xdr:nvPicPr>
      <xdr:blipFill>
        <a:blip xmlns:r="http://schemas.openxmlformats.org/officeDocument/2006/relationships" r:embed="rId62"/>
        <a:stretch>
          <a:fillRect/>
        </a:stretch>
      </xdr:blipFill>
      <xdr:spPr>
        <a:xfrm>
          <a:off x="4971273" y="7869594"/>
          <a:ext cx="3469900" cy="2365000"/>
        </a:xfrm>
        <a:prstGeom prst="rect">
          <a:avLst/>
        </a:prstGeom>
      </xdr:spPr>
    </xdr:pic>
    <xdr:clientData/>
  </xdr:twoCellAnchor>
  <xdr:twoCellAnchor editAs="oneCell">
    <xdr:from>
      <xdr:col>1</xdr:col>
      <xdr:colOff>388777</xdr:colOff>
      <xdr:row>57</xdr:row>
      <xdr:rowOff>68036</xdr:rowOff>
    </xdr:from>
    <xdr:to>
      <xdr:col>6</xdr:col>
      <xdr:colOff>225432</xdr:colOff>
      <xdr:row>70</xdr:row>
      <xdr:rowOff>60996</xdr:rowOff>
    </xdr:to>
    <xdr:pic>
      <xdr:nvPicPr>
        <xdr:cNvPr id="64" name="Imagen 63">
          <a:extLst>
            <a:ext uri="{FF2B5EF4-FFF2-40B4-BE49-F238E27FC236}">
              <a16:creationId xmlns:a16="http://schemas.microsoft.com/office/drawing/2014/main" id="{EF0FCC2A-84E8-4937-98C7-34F9E02054E3}"/>
            </a:ext>
          </a:extLst>
        </xdr:cNvPr>
        <xdr:cNvPicPr>
          <a:picLocks noChangeAspect="1"/>
        </xdr:cNvPicPr>
      </xdr:nvPicPr>
      <xdr:blipFill>
        <a:blip xmlns:r="http://schemas.openxmlformats.org/officeDocument/2006/relationships" r:embed="rId63"/>
        <a:stretch>
          <a:fillRect/>
        </a:stretch>
      </xdr:blipFill>
      <xdr:spPr>
        <a:xfrm>
          <a:off x="640237" y="10774136"/>
          <a:ext cx="3463775" cy="2370400"/>
        </a:xfrm>
        <a:prstGeom prst="rect">
          <a:avLst/>
        </a:prstGeom>
      </xdr:spPr>
    </xdr:pic>
    <xdr:clientData/>
  </xdr:twoCellAnchor>
  <xdr:twoCellAnchor editAs="oneCell">
    <xdr:from>
      <xdr:col>7</xdr:col>
      <xdr:colOff>0</xdr:colOff>
      <xdr:row>57</xdr:row>
      <xdr:rowOff>0</xdr:rowOff>
    </xdr:from>
    <xdr:to>
      <xdr:col>10</xdr:col>
      <xdr:colOff>776968</xdr:colOff>
      <xdr:row>69</xdr:row>
      <xdr:rowOff>179407</xdr:rowOff>
    </xdr:to>
    <xdr:pic>
      <xdr:nvPicPr>
        <xdr:cNvPr id="65" name="Imagen 64" descr="E:\DCIM\142___02\IMG_1949.JPG">
          <a:extLst>
            <a:ext uri="{FF2B5EF4-FFF2-40B4-BE49-F238E27FC236}">
              <a16:creationId xmlns:a16="http://schemas.microsoft.com/office/drawing/2014/main" id="{B003FEE3-4ACA-4288-BFC3-1808488C73BA}"/>
            </a:ext>
          </a:extLst>
        </xdr:cNvPr>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a:stretch>
          <a:fillRect/>
        </a:stretch>
      </xdr:blipFill>
      <xdr:spPr bwMode="auto">
        <a:xfrm>
          <a:off x="4533900" y="10706100"/>
          <a:ext cx="3443968" cy="2373967"/>
        </a:xfrm>
        <a:prstGeom prst="rect">
          <a:avLst/>
        </a:prstGeom>
        <a:noFill/>
        <a:ln>
          <a:noFill/>
        </a:ln>
      </xdr:spPr>
    </xdr:pic>
    <xdr:clientData/>
  </xdr:twoCellAnchor>
  <xdr:twoCellAnchor editAs="oneCell">
    <xdr:from>
      <xdr:col>1</xdr:col>
      <xdr:colOff>379056</xdr:colOff>
      <xdr:row>121</xdr:row>
      <xdr:rowOff>87475</xdr:rowOff>
    </xdr:from>
    <xdr:to>
      <xdr:col>6</xdr:col>
      <xdr:colOff>221058</xdr:colOff>
      <xdr:row>134</xdr:row>
      <xdr:rowOff>75034</xdr:rowOff>
    </xdr:to>
    <xdr:pic>
      <xdr:nvPicPr>
        <xdr:cNvPr id="66" name="Imagen 65">
          <a:extLst>
            <a:ext uri="{FF2B5EF4-FFF2-40B4-BE49-F238E27FC236}">
              <a16:creationId xmlns:a16="http://schemas.microsoft.com/office/drawing/2014/main" id="{F269EB78-B576-4585-A5B7-D17356C7632E}"/>
            </a:ext>
          </a:extLst>
        </xdr:cNvPr>
        <xdr:cNvPicPr>
          <a:picLocks noChangeAspect="1"/>
        </xdr:cNvPicPr>
      </xdr:nvPicPr>
      <xdr:blipFill>
        <a:blip xmlns:r="http://schemas.openxmlformats.org/officeDocument/2006/relationships" r:embed="rId65"/>
        <a:stretch>
          <a:fillRect/>
        </a:stretch>
      </xdr:blipFill>
      <xdr:spPr>
        <a:xfrm>
          <a:off x="630516" y="22696015"/>
          <a:ext cx="3469122" cy="2364999"/>
        </a:xfrm>
        <a:prstGeom prst="rect">
          <a:avLst/>
        </a:prstGeom>
      </xdr:spPr>
    </xdr:pic>
    <xdr:clientData/>
  </xdr:twoCellAnchor>
  <xdr:twoCellAnchor editAs="oneCell">
    <xdr:from>
      <xdr:col>7</xdr:col>
      <xdr:colOff>408214</xdr:colOff>
      <xdr:row>121</xdr:row>
      <xdr:rowOff>58316</xdr:rowOff>
    </xdr:from>
    <xdr:to>
      <xdr:col>11</xdr:col>
      <xdr:colOff>289094</xdr:colOff>
      <xdr:row>134</xdr:row>
      <xdr:rowOff>45875</xdr:rowOff>
    </xdr:to>
    <xdr:pic>
      <xdr:nvPicPr>
        <xdr:cNvPr id="67" name="Imagen 66">
          <a:extLst>
            <a:ext uri="{FF2B5EF4-FFF2-40B4-BE49-F238E27FC236}">
              <a16:creationId xmlns:a16="http://schemas.microsoft.com/office/drawing/2014/main" id="{23AB1763-CB37-4BB7-9913-7F7642D2399F}"/>
            </a:ext>
          </a:extLst>
        </xdr:cNvPr>
        <xdr:cNvPicPr>
          <a:picLocks noChangeAspect="1"/>
        </xdr:cNvPicPr>
      </xdr:nvPicPr>
      <xdr:blipFill>
        <a:blip xmlns:r="http://schemas.openxmlformats.org/officeDocument/2006/relationships" r:embed="rId66"/>
        <a:stretch>
          <a:fillRect/>
        </a:stretch>
      </xdr:blipFill>
      <xdr:spPr>
        <a:xfrm>
          <a:off x="4942114" y="22666856"/>
          <a:ext cx="3469900" cy="2364999"/>
        </a:xfrm>
        <a:prstGeom prst="rect">
          <a:avLst/>
        </a:prstGeom>
      </xdr:spPr>
    </xdr:pic>
    <xdr:clientData/>
  </xdr:twoCellAnchor>
  <xdr:twoCellAnchor editAs="oneCell">
    <xdr:from>
      <xdr:col>7</xdr:col>
      <xdr:colOff>320740</xdr:colOff>
      <xdr:row>137</xdr:row>
      <xdr:rowOff>77755</xdr:rowOff>
    </xdr:from>
    <xdr:to>
      <xdr:col>11</xdr:col>
      <xdr:colOff>201620</xdr:colOff>
      <xdr:row>150</xdr:row>
      <xdr:rowOff>72934</xdr:rowOff>
    </xdr:to>
    <xdr:pic>
      <xdr:nvPicPr>
        <xdr:cNvPr id="68" name="Imagen 67">
          <a:extLst>
            <a:ext uri="{FF2B5EF4-FFF2-40B4-BE49-F238E27FC236}">
              <a16:creationId xmlns:a16="http://schemas.microsoft.com/office/drawing/2014/main" id="{3A195F27-1A2D-4CC5-8249-C52B56BA6F7D}"/>
            </a:ext>
          </a:extLst>
        </xdr:cNvPr>
        <xdr:cNvPicPr>
          <a:picLocks noChangeAspect="1"/>
        </xdr:cNvPicPr>
      </xdr:nvPicPr>
      <xdr:blipFill>
        <a:blip xmlns:r="http://schemas.openxmlformats.org/officeDocument/2006/relationships" r:embed="rId67"/>
        <a:stretch>
          <a:fillRect/>
        </a:stretch>
      </xdr:blipFill>
      <xdr:spPr>
        <a:xfrm>
          <a:off x="4854640" y="25619995"/>
          <a:ext cx="3469900" cy="2372619"/>
        </a:xfrm>
        <a:prstGeom prst="rect">
          <a:avLst/>
        </a:prstGeom>
      </xdr:spPr>
    </xdr:pic>
    <xdr:clientData/>
  </xdr:twoCellAnchor>
  <xdr:twoCellAnchor editAs="oneCell">
    <xdr:from>
      <xdr:col>1</xdr:col>
      <xdr:colOff>281863</xdr:colOff>
      <xdr:row>153</xdr:row>
      <xdr:rowOff>68036</xdr:rowOff>
    </xdr:from>
    <xdr:to>
      <xdr:col>6</xdr:col>
      <xdr:colOff>169585</xdr:colOff>
      <xdr:row>166</xdr:row>
      <xdr:rowOff>93695</xdr:rowOff>
    </xdr:to>
    <xdr:pic>
      <xdr:nvPicPr>
        <xdr:cNvPr id="69" name="Imagen 68">
          <a:extLst>
            <a:ext uri="{FF2B5EF4-FFF2-40B4-BE49-F238E27FC236}">
              <a16:creationId xmlns:a16="http://schemas.microsoft.com/office/drawing/2014/main" id="{94D1ED8C-6E17-424C-B27B-A7CA66B4475C}"/>
            </a:ext>
          </a:extLst>
        </xdr:cNvPr>
        <xdr:cNvPicPr>
          <a:picLocks noChangeAspect="1"/>
        </xdr:cNvPicPr>
      </xdr:nvPicPr>
      <xdr:blipFill>
        <a:blip xmlns:r="http://schemas.openxmlformats.org/officeDocument/2006/relationships" r:embed="rId68"/>
        <a:stretch>
          <a:fillRect/>
        </a:stretch>
      </xdr:blipFill>
      <xdr:spPr>
        <a:xfrm>
          <a:off x="533323" y="28536356"/>
          <a:ext cx="3514842" cy="2403099"/>
        </a:xfrm>
        <a:prstGeom prst="rect">
          <a:avLst/>
        </a:prstGeom>
      </xdr:spPr>
    </xdr:pic>
    <xdr:clientData/>
  </xdr:twoCellAnchor>
  <xdr:twoCellAnchor editAs="oneCell">
    <xdr:from>
      <xdr:col>7</xdr:col>
      <xdr:colOff>262423</xdr:colOff>
      <xdr:row>153</xdr:row>
      <xdr:rowOff>77756</xdr:rowOff>
    </xdr:from>
    <xdr:to>
      <xdr:col>11</xdr:col>
      <xdr:colOff>142883</xdr:colOff>
      <xdr:row>166</xdr:row>
      <xdr:rowOff>70715</xdr:rowOff>
    </xdr:to>
    <xdr:pic>
      <xdr:nvPicPr>
        <xdr:cNvPr id="70" name="Imagen 69">
          <a:extLst>
            <a:ext uri="{FF2B5EF4-FFF2-40B4-BE49-F238E27FC236}">
              <a16:creationId xmlns:a16="http://schemas.microsoft.com/office/drawing/2014/main" id="{7EE68708-F753-40FD-8A76-1A6BE1AF3F39}"/>
            </a:ext>
          </a:extLst>
        </xdr:cNvPr>
        <xdr:cNvPicPr>
          <a:picLocks noChangeAspect="1"/>
        </xdr:cNvPicPr>
      </xdr:nvPicPr>
      <xdr:blipFill>
        <a:blip xmlns:r="http://schemas.openxmlformats.org/officeDocument/2006/relationships" r:embed="rId69"/>
        <a:stretch>
          <a:fillRect/>
        </a:stretch>
      </xdr:blipFill>
      <xdr:spPr>
        <a:xfrm>
          <a:off x="4796323" y="28546076"/>
          <a:ext cx="3469480" cy="2370399"/>
        </a:xfrm>
        <a:prstGeom prst="rect">
          <a:avLst/>
        </a:prstGeom>
      </xdr:spPr>
    </xdr:pic>
    <xdr:clientData/>
  </xdr:twoCellAnchor>
  <xdr:twoCellAnchor editAs="oneCell">
    <xdr:from>
      <xdr:col>1</xdr:col>
      <xdr:colOff>311020</xdr:colOff>
      <xdr:row>169</xdr:row>
      <xdr:rowOff>97194</xdr:rowOff>
    </xdr:from>
    <xdr:to>
      <xdr:col>6</xdr:col>
      <xdr:colOff>160642</xdr:colOff>
      <xdr:row>182</xdr:row>
      <xdr:rowOff>84754</xdr:rowOff>
    </xdr:to>
    <xdr:pic>
      <xdr:nvPicPr>
        <xdr:cNvPr id="71" name="Imagen 70">
          <a:extLst>
            <a:ext uri="{FF2B5EF4-FFF2-40B4-BE49-F238E27FC236}">
              <a16:creationId xmlns:a16="http://schemas.microsoft.com/office/drawing/2014/main" id="{134BCC3D-9A71-4102-8FAF-AD514427B089}"/>
            </a:ext>
          </a:extLst>
        </xdr:cNvPr>
        <xdr:cNvPicPr>
          <a:picLocks noChangeAspect="1"/>
        </xdr:cNvPicPr>
      </xdr:nvPicPr>
      <xdr:blipFill>
        <a:blip xmlns:r="http://schemas.openxmlformats.org/officeDocument/2006/relationships" r:embed="rId70"/>
        <a:stretch>
          <a:fillRect/>
        </a:stretch>
      </xdr:blipFill>
      <xdr:spPr>
        <a:xfrm>
          <a:off x="562480" y="31499214"/>
          <a:ext cx="3476742" cy="2365000"/>
        </a:xfrm>
        <a:prstGeom prst="rect">
          <a:avLst/>
        </a:prstGeom>
      </xdr:spPr>
    </xdr:pic>
    <xdr:clientData/>
  </xdr:twoCellAnchor>
  <xdr:twoCellAnchor editAs="oneCell">
    <xdr:from>
      <xdr:col>7</xdr:col>
      <xdr:colOff>281863</xdr:colOff>
      <xdr:row>169</xdr:row>
      <xdr:rowOff>68036</xdr:rowOff>
    </xdr:from>
    <xdr:to>
      <xdr:col>11</xdr:col>
      <xdr:colOff>162743</xdr:colOff>
      <xdr:row>182</xdr:row>
      <xdr:rowOff>63216</xdr:rowOff>
    </xdr:to>
    <xdr:pic>
      <xdr:nvPicPr>
        <xdr:cNvPr id="72" name="Imagen 71">
          <a:extLst>
            <a:ext uri="{FF2B5EF4-FFF2-40B4-BE49-F238E27FC236}">
              <a16:creationId xmlns:a16="http://schemas.microsoft.com/office/drawing/2014/main" id="{4D37002C-C326-4B3A-A1FE-D65D70EAC7EB}"/>
            </a:ext>
          </a:extLst>
        </xdr:cNvPr>
        <xdr:cNvPicPr>
          <a:picLocks noChangeAspect="1"/>
        </xdr:cNvPicPr>
      </xdr:nvPicPr>
      <xdr:blipFill>
        <a:blip xmlns:r="http://schemas.openxmlformats.org/officeDocument/2006/relationships" r:embed="rId71"/>
        <a:stretch>
          <a:fillRect/>
        </a:stretch>
      </xdr:blipFill>
      <xdr:spPr>
        <a:xfrm>
          <a:off x="4815763" y="31470056"/>
          <a:ext cx="3469900" cy="2372620"/>
        </a:xfrm>
        <a:prstGeom prst="rect">
          <a:avLst/>
        </a:prstGeom>
      </xdr:spPr>
    </xdr:pic>
    <xdr:clientData/>
  </xdr:twoCellAnchor>
  <xdr:twoCellAnchor editAs="oneCell">
    <xdr:from>
      <xdr:col>7</xdr:col>
      <xdr:colOff>340179</xdr:colOff>
      <xdr:row>201</xdr:row>
      <xdr:rowOff>97194</xdr:rowOff>
    </xdr:from>
    <xdr:to>
      <xdr:col>11</xdr:col>
      <xdr:colOff>222964</xdr:colOff>
      <xdr:row>214</xdr:row>
      <xdr:rowOff>89833</xdr:rowOff>
    </xdr:to>
    <xdr:pic>
      <xdr:nvPicPr>
        <xdr:cNvPr id="73" name="Imagen 72" descr="E:\DCIM\142___02\IMG_1965.JPG">
          <a:extLst>
            <a:ext uri="{FF2B5EF4-FFF2-40B4-BE49-F238E27FC236}">
              <a16:creationId xmlns:a16="http://schemas.microsoft.com/office/drawing/2014/main" id="{E9FA3C11-0418-4D1E-94C4-71FF2D3BA5FC}"/>
            </a:ext>
          </a:extLst>
        </xdr:cNvPr>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a:stretch>
          <a:fillRect/>
        </a:stretch>
      </xdr:blipFill>
      <xdr:spPr bwMode="auto">
        <a:xfrm>
          <a:off x="4874079" y="37358994"/>
          <a:ext cx="3471805" cy="2370079"/>
        </a:xfrm>
        <a:prstGeom prst="rect">
          <a:avLst/>
        </a:prstGeom>
        <a:noFill/>
        <a:ln>
          <a:noFill/>
        </a:ln>
      </xdr:spPr>
    </xdr:pic>
    <xdr:clientData/>
  </xdr:twoCellAnchor>
  <xdr:twoCellAnchor editAs="oneCell">
    <xdr:from>
      <xdr:col>1</xdr:col>
      <xdr:colOff>281864</xdr:colOff>
      <xdr:row>217</xdr:row>
      <xdr:rowOff>58317</xdr:rowOff>
    </xdr:from>
    <xdr:to>
      <xdr:col>6</xdr:col>
      <xdr:colOff>121039</xdr:colOff>
      <xdr:row>230</xdr:row>
      <xdr:rowOff>51276</xdr:rowOff>
    </xdr:to>
    <xdr:pic>
      <xdr:nvPicPr>
        <xdr:cNvPr id="74" name="Imagen 73">
          <a:extLst>
            <a:ext uri="{FF2B5EF4-FFF2-40B4-BE49-F238E27FC236}">
              <a16:creationId xmlns:a16="http://schemas.microsoft.com/office/drawing/2014/main" id="{435F2573-F113-49C4-A018-AEA004F612B2}"/>
            </a:ext>
          </a:extLst>
        </xdr:cNvPr>
        <xdr:cNvPicPr>
          <a:picLocks noChangeAspect="1"/>
        </xdr:cNvPicPr>
      </xdr:nvPicPr>
      <xdr:blipFill>
        <a:blip xmlns:r="http://schemas.openxmlformats.org/officeDocument/2006/relationships" r:embed="rId73"/>
        <a:stretch>
          <a:fillRect/>
        </a:stretch>
      </xdr:blipFill>
      <xdr:spPr>
        <a:xfrm>
          <a:off x="533324" y="40253817"/>
          <a:ext cx="3466295" cy="2370399"/>
        </a:xfrm>
        <a:prstGeom prst="rect">
          <a:avLst/>
        </a:prstGeom>
      </xdr:spPr>
    </xdr:pic>
    <xdr:clientData/>
  </xdr:twoCellAnchor>
  <xdr:twoCellAnchor editAs="oneCell">
    <xdr:from>
      <xdr:col>7</xdr:col>
      <xdr:colOff>340178</xdr:colOff>
      <xdr:row>217</xdr:row>
      <xdr:rowOff>58316</xdr:rowOff>
    </xdr:from>
    <xdr:to>
      <xdr:col>11</xdr:col>
      <xdr:colOff>221058</xdr:colOff>
      <xdr:row>230</xdr:row>
      <xdr:rowOff>53495</xdr:rowOff>
    </xdr:to>
    <xdr:pic>
      <xdr:nvPicPr>
        <xdr:cNvPr id="75" name="Imagen 74">
          <a:extLst>
            <a:ext uri="{FF2B5EF4-FFF2-40B4-BE49-F238E27FC236}">
              <a16:creationId xmlns:a16="http://schemas.microsoft.com/office/drawing/2014/main" id="{44983C0A-7F8E-486F-92B9-B2B737985580}"/>
            </a:ext>
          </a:extLst>
        </xdr:cNvPr>
        <xdr:cNvPicPr>
          <a:picLocks noChangeAspect="1"/>
        </xdr:cNvPicPr>
      </xdr:nvPicPr>
      <xdr:blipFill>
        <a:blip xmlns:r="http://schemas.openxmlformats.org/officeDocument/2006/relationships" r:embed="rId74"/>
        <a:stretch>
          <a:fillRect/>
        </a:stretch>
      </xdr:blipFill>
      <xdr:spPr>
        <a:xfrm>
          <a:off x="4874078" y="40253816"/>
          <a:ext cx="3469900" cy="2372619"/>
        </a:xfrm>
        <a:prstGeom prst="rect">
          <a:avLst/>
        </a:prstGeom>
      </xdr:spPr>
    </xdr:pic>
    <xdr:clientData/>
  </xdr:twoCellAnchor>
  <xdr:twoCellAnchor editAs="oneCell">
    <xdr:from>
      <xdr:col>1</xdr:col>
      <xdr:colOff>252704</xdr:colOff>
      <xdr:row>233</xdr:row>
      <xdr:rowOff>58316</xdr:rowOff>
    </xdr:from>
    <xdr:to>
      <xdr:col>6</xdr:col>
      <xdr:colOff>84404</xdr:colOff>
      <xdr:row>246</xdr:row>
      <xdr:rowOff>51275</xdr:rowOff>
    </xdr:to>
    <xdr:pic>
      <xdr:nvPicPr>
        <xdr:cNvPr id="76" name="Imagen 75">
          <a:extLst>
            <a:ext uri="{FF2B5EF4-FFF2-40B4-BE49-F238E27FC236}">
              <a16:creationId xmlns:a16="http://schemas.microsoft.com/office/drawing/2014/main" id="{65447DE6-7F34-444A-8F26-65D2AC40021C}"/>
            </a:ext>
          </a:extLst>
        </xdr:cNvPr>
        <xdr:cNvPicPr>
          <a:picLocks noChangeAspect="1"/>
        </xdr:cNvPicPr>
      </xdr:nvPicPr>
      <xdr:blipFill>
        <a:blip xmlns:r="http://schemas.openxmlformats.org/officeDocument/2006/relationships" r:embed="rId75"/>
        <a:stretch>
          <a:fillRect/>
        </a:stretch>
      </xdr:blipFill>
      <xdr:spPr>
        <a:xfrm>
          <a:off x="504164" y="43179896"/>
          <a:ext cx="3458820" cy="2370399"/>
        </a:xfrm>
        <a:prstGeom prst="rect">
          <a:avLst/>
        </a:prstGeom>
      </xdr:spPr>
    </xdr:pic>
    <xdr:clientData/>
  </xdr:twoCellAnchor>
  <xdr:twoCellAnchor editAs="oneCell">
    <xdr:from>
      <xdr:col>7</xdr:col>
      <xdr:colOff>340179</xdr:colOff>
      <xdr:row>233</xdr:row>
      <xdr:rowOff>77755</xdr:rowOff>
    </xdr:from>
    <xdr:to>
      <xdr:col>11</xdr:col>
      <xdr:colOff>215755</xdr:colOff>
      <xdr:row>246</xdr:row>
      <xdr:rowOff>70714</xdr:rowOff>
    </xdr:to>
    <xdr:pic>
      <xdr:nvPicPr>
        <xdr:cNvPr id="77" name="Imagen 76">
          <a:extLst>
            <a:ext uri="{FF2B5EF4-FFF2-40B4-BE49-F238E27FC236}">
              <a16:creationId xmlns:a16="http://schemas.microsoft.com/office/drawing/2014/main" id="{43496DE2-9073-48A2-852A-CB294ED88F5D}"/>
            </a:ext>
          </a:extLst>
        </xdr:cNvPr>
        <xdr:cNvPicPr>
          <a:picLocks noChangeAspect="1"/>
        </xdr:cNvPicPr>
      </xdr:nvPicPr>
      <xdr:blipFill>
        <a:blip xmlns:r="http://schemas.openxmlformats.org/officeDocument/2006/relationships" r:embed="rId76"/>
        <a:stretch>
          <a:fillRect/>
        </a:stretch>
      </xdr:blipFill>
      <xdr:spPr>
        <a:xfrm>
          <a:off x="4874079" y="43199335"/>
          <a:ext cx="3464596" cy="2370399"/>
        </a:xfrm>
        <a:prstGeom prst="rect">
          <a:avLst/>
        </a:prstGeom>
      </xdr:spPr>
    </xdr:pic>
    <xdr:clientData/>
  </xdr:twoCellAnchor>
  <xdr:twoCellAnchor editAs="oneCell">
    <xdr:from>
      <xdr:col>1</xdr:col>
      <xdr:colOff>408214</xdr:colOff>
      <xdr:row>249</xdr:row>
      <xdr:rowOff>58317</xdr:rowOff>
    </xdr:from>
    <xdr:to>
      <xdr:col>6</xdr:col>
      <xdr:colOff>244912</xdr:colOff>
      <xdr:row>262</xdr:row>
      <xdr:rowOff>51276</xdr:rowOff>
    </xdr:to>
    <xdr:pic>
      <xdr:nvPicPr>
        <xdr:cNvPr id="78" name="Imagen 77">
          <a:extLst>
            <a:ext uri="{FF2B5EF4-FFF2-40B4-BE49-F238E27FC236}">
              <a16:creationId xmlns:a16="http://schemas.microsoft.com/office/drawing/2014/main" id="{802E6012-B802-4389-BB2C-4B9E9FCA4F26}"/>
            </a:ext>
          </a:extLst>
        </xdr:cNvPr>
        <xdr:cNvPicPr>
          <a:picLocks noChangeAspect="1"/>
        </xdr:cNvPicPr>
      </xdr:nvPicPr>
      <xdr:blipFill>
        <a:blip xmlns:r="http://schemas.openxmlformats.org/officeDocument/2006/relationships" r:embed="rId77"/>
        <a:stretch>
          <a:fillRect/>
        </a:stretch>
      </xdr:blipFill>
      <xdr:spPr>
        <a:xfrm>
          <a:off x="659674" y="46265997"/>
          <a:ext cx="3463818" cy="2370399"/>
        </a:xfrm>
        <a:prstGeom prst="rect">
          <a:avLst/>
        </a:prstGeom>
      </xdr:spPr>
    </xdr:pic>
    <xdr:clientData/>
  </xdr:twoCellAnchor>
  <xdr:twoCellAnchor editAs="oneCell">
    <xdr:from>
      <xdr:col>7</xdr:col>
      <xdr:colOff>291581</xdr:colOff>
      <xdr:row>249</xdr:row>
      <xdr:rowOff>68035</xdr:rowOff>
    </xdr:from>
    <xdr:to>
      <xdr:col>11</xdr:col>
      <xdr:colOff>149601</xdr:colOff>
      <xdr:row>262</xdr:row>
      <xdr:rowOff>47974</xdr:rowOff>
    </xdr:to>
    <xdr:pic>
      <xdr:nvPicPr>
        <xdr:cNvPr id="79" name="Imagen 78">
          <a:extLst>
            <a:ext uri="{FF2B5EF4-FFF2-40B4-BE49-F238E27FC236}">
              <a16:creationId xmlns:a16="http://schemas.microsoft.com/office/drawing/2014/main" id="{661972E2-3E85-47C0-8D65-655DA34E67FA}"/>
            </a:ext>
          </a:extLst>
        </xdr:cNvPr>
        <xdr:cNvPicPr>
          <a:picLocks noChangeAspect="1"/>
        </xdr:cNvPicPr>
      </xdr:nvPicPr>
      <xdr:blipFill>
        <a:blip xmlns:r="http://schemas.openxmlformats.org/officeDocument/2006/relationships" r:embed="rId78"/>
        <a:stretch>
          <a:fillRect/>
        </a:stretch>
      </xdr:blipFill>
      <xdr:spPr>
        <a:xfrm>
          <a:off x="4825481" y="46275715"/>
          <a:ext cx="3447040" cy="2357379"/>
        </a:xfrm>
        <a:prstGeom prst="rect">
          <a:avLst/>
        </a:prstGeom>
      </xdr:spPr>
    </xdr:pic>
    <xdr:clientData/>
  </xdr:twoCellAnchor>
  <xdr:twoCellAnchor editAs="oneCell">
    <xdr:from>
      <xdr:col>1</xdr:col>
      <xdr:colOff>262424</xdr:colOff>
      <xdr:row>265</xdr:row>
      <xdr:rowOff>38877</xdr:rowOff>
    </xdr:from>
    <xdr:to>
      <xdr:col>6</xdr:col>
      <xdr:colOff>99165</xdr:colOff>
      <xdr:row>278</xdr:row>
      <xdr:rowOff>41556</xdr:rowOff>
    </xdr:to>
    <xdr:pic>
      <xdr:nvPicPr>
        <xdr:cNvPr id="80" name="Imagen 79">
          <a:extLst>
            <a:ext uri="{FF2B5EF4-FFF2-40B4-BE49-F238E27FC236}">
              <a16:creationId xmlns:a16="http://schemas.microsoft.com/office/drawing/2014/main" id="{7DB3E7D5-2034-4C5D-913B-567880EF4500}"/>
            </a:ext>
          </a:extLst>
        </xdr:cNvPr>
        <xdr:cNvPicPr>
          <a:picLocks noChangeAspect="1"/>
        </xdr:cNvPicPr>
      </xdr:nvPicPr>
      <xdr:blipFill>
        <a:blip xmlns:r="http://schemas.openxmlformats.org/officeDocument/2006/relationships" r:embed="rId79"/>
        <a:stretch>
          <a:fillRect/>
        </a:stretch>
      </xdr:blipFill>
      <xdr:spPr>
        <a:xfrm>
          <a:off x="513884" y="49180257"/>
          <a:ext cx="3463861" cy="2372499"/>
        </a:xfrm>
        <a:prstGeom prst="rect">
          <a:avLst/>
        </a:prstGeom>
      </xdr:spPr>
    </xdr:pic>
    <xdr:clientData/>
  </xdr:twoCellAnchor>
  <xdr:twoCellAnchor editAs="oneCell">
    <xdr:from>
      <xdr:col>7</xdr:col>
      <xdr:colOff>262424</xdr:colOff>
      <xdr:row>265</xdr:row>
      <xdr:rowOff>68036</xdr:rowOff>
    </xdr:from>
    <xdr:to>
      <xdr:col>11</xdr:col>
      <xdr:colOff>138043</xdr:colOff>
      <xdr:row>278</xdr:row>
      <xdr:rowOff>70715</xdr:rowOff>
    </xdr:to>
    <xdr:pic>
      <xdr:nvPicPr>
        <xdr:cNvPr id="81" name="Imagen 80">
          <a:extLst>
            <a:ext uri="{FF2B5EF4-FFF2-40B4-BE49-F238E27FC236}">
              <a16:creationId xmlns:a16="http://schemas.microsoft.com/office/drawing/2014/main" id="{FBD3100C-D0D7-4277-B040-69F7356F61B3}"/>
            </a:ext>
          </a:extLst>
        </xdr:cNvPr>
        <xdr:cNvPicPr>
          <a:picLocks noChangeAspect="1"/>
        </xdr:cNvPicPr>
      </xdr:nvPicPr>
      <xdr:blipFill>
        <a:blip xmlns:r="http://schemas.openxmlformats.org/officeDocument/2006/relationships" r:embed="rId80"/>
        <a:stretch>
          <a:fillRect/>
        </a:stretch>
      </xdr:blipFill>
      <xdr:spPr>
        <a:xfrm>
          <a:off x="4796324" y="49209416"/>
          <a:ext cx="3464639" cy="2372499"/>
        </a:xfrm>
        <a:prstGeom prst="rect">
          <a:avLst/>
        </a:prstGeom>
      </xdr:spPr>
    </xdr:pic>
    <xdr:clientData/>
  </xdr:twoCellAnchor>
  <xdr:twoCellAnchor editAs="oneCell">
    <xdr:from>
      <xdr:col>1</xdr:col>
      <xdr:colOff>252704</xdr:colOff>
      <xdr:row>297</xdr:row>
      <xdr:rowOff>38877</xdr:rowOff>
    </xdr:from>
    <xdr:to>
      <xdr:col>6</xdr:col>
      <xdr:colOff>96728</xdr:colOff>
      <xdr:row>310</xdr:row>
      <xdr:rowOff>31837</xdr:rowOff>
    </xdr:to>
    <xdr:pic>
      <xdr:nvPicPr>
        <xdr:cNvPr id="82" name="Imagen 81">
          <a:extLst>
            <a:ext uri="{FF2B5EF4-FFF2-40B4-BE49-F238E27FC236}">
              <a16:creationId xmlns:a16="http://schemas.microsoft.com/office/drawing/2014/main" id="{C198034F-8EFB-4AC1-B9D5-3C53A6C81895}"/>
            </a:ext>
          </a:extLst>
        </xdr:cNvPr>
        <xdr:cNvPicPr>
          <a:picLocks noChangeAspect="1"/>
        </xdr:cNvPicPr>
      </xdr:nvPicPr>
      <xdr:blipFill>
        <a:blip xmlns:r="http://schemas.openxmlformats.org/officeDocument/2006/relationships" r:embed="rId81"/>
        <a:stretch>
          <a:fillRect/>
        </a:stretch>
      </xdr:blipFill>
      <xdr:spPr>
        <a:xfrm>
          <a:off x="504164" y="55024797"/>
          <a:ext cx="3471144" cy="2370400"/>
        </a:xfrm>
        <a:prstGeom prst="rect">
          <a:avLst/>
        </a:prstGeom>
      </xdr:spPr>
    </xdr:pic>
    <xdr:clientData/>
  </xdr:twoCellAnchor>
  <xdr:twoCellAnchor editAs="oneCell">
    <xdr:from>
      <xdr:col>7</xdr:col>
      <xdr:colOff>0</xdr:colOff>
      <xdr:row>297</xdr:row>
      <xdr:rowOff>0</xdr:rowOff>
    </xdr:from>
    <xdr:to>
      <xdr:col>10</xdr:col>
      <xdr:colOff>779457</xdr:colOff>
      <xdr:row>309</xdr:row>
      <xdr:rowOff>179727</xdr:rowOff>
    </xdr:to>
    <xdr:pic>
      <xdr:nvPicPr>
        <xdr:cNvPr id="83" name="Imagen 82">
          <a:extLst>
            <a:ext uri="{FF2B5EF4-FFF2-40B4-BE49-F238E27FC236}">
              <a16:creationId xmlns:a16="http://schemas.microsoft.com/office/drawing/2014/main" id="{56B8D506-D242-4BE8-8EF1-91443FF8D75F}"/>
            </a:ext>
          </a:extLst>
        </xdr:cNvPr>
        <xdr:cNvPicPr>
          <a:picLocks noChangeAspect="1"/>
        </xdr:cNvPicPr>
      </xdr:nvPicPr>
      <xdr:blipFill>
        <a:blip xmlns:r="http://schemas.openxmlformats.org/officeDocument/2006/relationships" r:embed="rId82"/>
        <a:stretch>
          <a:fillRect/>
        </a:stretch>
      </xdr:blipFill>
      <xdr:spPr>
        <a:xfrm>
          <a:off x="4533900" y="54985920"/>
          <a:ext cx="3446457" cy="2374287"/>
        </a:xfrm>
        <a:prstGeom prst="rect">
          <a:avLst/>
        </a:prstGeom>
      </xdr:spPr>
    </xdr:pic>
    <xdr:clientData/>
  </xdr:twoCellAnchor>
  <xdr:twoCellAnchor editAs="oneCell">
    <xdr:from>
      <xdr:col>1</xdr:col>
      <xdr:colOff>242985</xdr:colOff>
      <xdr:row>329</xdr:row>
      <xdr:rowOff>48597</xdr:rowOff>
    </xdr:from>
    <xdr:to>
      <xdr:col>6</xdr:col>
      <xdr:colOff>82139</xdr:colOff>
      <xdr:row>342</xdr:row>
      <xdr:rowOff>41556</xdr:rowOff>
    </xdr:to>
    <xdr:pic>
      <xdr:nvPicPr>
        <xdr:cNvPr id="84" name="Imagen 83">
          <a:extLst>
            <a:ext uri="{FF2B5EF4-FFF2-40B4-BE49-F238E27FC236}">
              <a16:creationId xmlns:a16="http://schemas.microsoft.com/office/drawing/2014/main" id="{61C9AC68-6042-468C-9350-2E19FA41F6FF}"/>
            </a:ext>
          </a:extLst>
        </xdr:cNvPr>
        <xdr:cNvPicPr>
          <a:picLocks noChangeAspect="1"/>
        </xdr:cNvPicPr>
      </xdr:nvPicPr>
      <xdr:blipFill>
        <a:blip xmlns:r="http://schemas.openxmlformats.org/officeDocument/2006/relationships" r:embed="rId83"/>
        <a:stretch>
          <a:fillRect/>
        </a:stretch>
      </xdr:blipFill>
      <xdr:spPr>
        <a:xfrm>
          <a:off x="494445" y="60894297"/>
          <a:ext cx="3466274" cy="2370399"/>
        </a:xfrm>
        <a:prstGeom prst="rect">
          <a:avLst/>
        </a:prstGeom>
      </xdr:spPr>
    </xdr:pic>
    <xdr:clientData/>
  </xdr:twoCellAnchor>
  <xdr:twoCellAnchor editAs="oneCell">
    <xdr:from>
      <xdr:col>7</xdr:col>
      <xdr:colOff>311020</xdr:colOff>
      <xdr:row>329</xdr:row>
      <xdr:rowOff>58316</xdr:rowOff>
    </xdr:from>
    <xdr:to>
      <xdr:col>11</xdr:col>
      <xdr:colOff>191900</xdr:colOff>
      <xdr:row>342</xdr:row>
      <xdr:rowOff>53495</xdr:rowOff>
    </xdr:to>
    <xdr:pic>
      <xdr:nvPicPr>
        <xdr:cNvPr id="85" name="Imagen 84">
          <a:extLst>
            <a:ext uri="{FF2B5EF4-FFF2-40B4-BE49-F238E27FC236}">
              <a16:creationId xmlns:a16="http://schemas.microsoft.com/office/drawing/2014/main" id="{7FAA2442-F7B3-4607-86DC-29F1D83AC810}"/>
            </a:ext>
          </a:extLst>
        </xdr:cNvPr>
        <xdr:cNvPicPr>
          <a:picLocks noChangeAspect="1"/>
        </xdr:cNvPicPr>
      </xdr:nvPicPr>
      <xdr:blipFill>
        <a:blip xmlns:r="http://schemas.openxmlformats.org/officeDocument/2006/relationships" r:embed="rId84"/>
        <a:stretch>
          <a:fillRect/>
        </a:stretch>
      </xdr:blipFill>
      <xdr:spPr>
        <a:xfrm>
          <a:off x="4844920" y="60904016"/>
          <a:ext cx="3469900" cy="2372619"/>
        </a:xfrm>
        <a:prstGeom prst="rect">
          <a:avLst/>
        </a:prstGeom>
      </xdr:spPr>
    </xdr:pic>
    <xdr:clientData/>
  </xdr:twoCellAnchor>
  <xdr:twoCellAnchor editAs="oneCell">
    <xdr:from>
      <xdr:col>1</xdr:col>
      <xdr:colOff>340179</xdr:colOff>
      <xdr:row>345</xdr:row>
      <xdr:rowOff>58317</xdr:rowOff>
    </xdr:from>
    <xdr:to>
      <xdr:col>6</xdr:col>
      <xdr:colOff>176877</xdr:colOff>
      <xdr:row>358</xdr:row>
      <xdr:rowOff>51276</xdr:rowOff>
    </xdr:to>
    <xdr:pic>
      <xdr:nvPicPr>
        <xdr:cNvPr id="86" name="Imagen 85">
          <a:extLst>
            <a:ext uri="{FF2B5EF4-FFF2-40B4-BE49-F238E27FC236}">
              <a16:creationId xmlns:a16="http://schemas.microsoft.com/office/drawing/2014/main" id="{720D8727-7513-44ED-B9F1-588CCE68544D}"/>
            </a:ext>
          </a:extLst>
        </xdr:cNvPr>
        <xdr:cNvPicPr>
          <a:picLocks noChangeAspect="1"/>
        </xdr:cNvPicPr>
      </xdr:nvPicPr>
      <xdr:blipFill>
        <a:blip xmlns:r="http://schemas.openxmlformats.org/officeDocument/2006/relationships" r:embed="rId85"/>
        <a:stretch>
          <a:fillRect/>
        </a:stretch>
      </xdr:blipFill>
      <xdr:spPr>
        <a:xfrm>
          <a:off x="591639" y="63837717"/>
          <a:ext cx="3463818" cy="2370399"/>
        </a:xfrm>
        <a:prstGeom prst="rect">
          <a:avLst/>
        </a:prstGeom>
      </xdr:spPr>
    </xdr:pic>
    <xdr:clientData/>
  </xdr:twoCellAnchor>
  <xdr:twoCellAnchor editAs="oneCell">
    <xdr:from>
      <xdr:col>7</xdr:col>
      <xdr:colOff>349898</xdr:colOff>
      <xdr:row>345</xdr:row>
      <xdr:rowOff>77755</xdr:rowOff>
    </xdr:from>
    <xdr:to>
      <xdr:col>11</xdr:col>
      <xdr:colOff>230778</xdr:colOff>
      <xdr:row>358</xdr:row>
      <xdr:rowOff>65314</xdr:rowOff>
    </xdr:to>
    <xdr:pic>
      <xdr:nvPicPr>
        <xdr:cNvPr id="87" name="Imagen 86">
          <a:extLst>
            <a:ext uri="{FF2B5EF4-FFF2-40B4-BE49-F238E27FC236}">
              <a16:creationId xmlns:a16="http://schemas.microsoft.com/office/drawing/2014/main" id="{DD66953B-14E2-482D-ABAB-22CC21E58E72}"/>
            </a:ext>
          </a:extLst>
        </xdr:cNvPr>
        <xdr:cNvPicPr>
          <a:picLocks noChangeAspect="1"/>
        </xdr:cNvPicPr>
      </xdr:nvPicPr>
      <xdr:blipFill>
        <a:blip xmlns:r="http://schemas.openxmlformats.org/officeDocument/2006/relationships" r:embed="rId86"/>
        <a:stretch>
          <a:fillRect/>
        </a:stretch>
      </xdr:blipFill>
      <xdr:spPr>
        <a:xfrm>
          <a:off x="4883798" y="63857155"/>
          <a:ext cx="3469900" cy="2364999"/>
        </a:xfrm>
        <a:prstGeom prst="rect">
          <a:avLst/>
        </a:prstGeom>
      </xdr:spPr>
    </xdr:pic>
    <xdr:clientData/>
  </xdr:twoCellAnchor>
  <xdr:twoCellAnchor editAs="oneCell">
    <xdr:from>
      <xdr:col>1</xdr:col>
      <xdr:colOff>291582</xdr:colOff>
      <xdr:row>409</xdr:row>
      <xdr:rowOff>58317</xdr:rowOff>
    </xdr:from>
    <xdr:to>
      <xdr:col>6</xdr:col>
      <xdr:colOff>133584</xdr:colOff>
      <xdr:row>422</xdr:row>
      <xdr:rowOff>53496</xdr:rowOff>
    </xdr:to>
    <xdr:pic>
      <xdr:nvPicPr>
        <xdr:cNvPr id="88" name="Imagen 87">
          <a:extLst>
            <a:ext uri="{FF2B5EF4-FFF2-40B4-BE49-F238E27FC236}">
              <a16:creationId xmlns:a16="http://schemas.microsoft.com/office/drawing/2014/main" id="{C3F669DF-923A-41AC-B294-AAB11B6950EF}"/>
            </a:ext>
          </a:extLst>
        </xdr:cNvPr>
        <xdr:cNvPicPr>
          <a:picLocks noChangeAspect="1"/>
        </xdr:cNvPicPr>
      </xdr:nvPicPr>
      <xdr:blipFill>
        <a:blip xmlns:r="http://schemas.openxmlformats.org/officeDocument/2006/relationships" r:embed="rId87"/>
        <a:stretch>
          <a:fillRect/>
        </a:stretch>
      </xdr:blipFill>
      <xdr:spPr>
        <a:xfrm>
          <a:off x="543042" y="75549657"/>
          <a:ext cx="3469122" cy="2372619"/>
        </a:xfrm>
        <a:prstGeom prst="rect">
          <a:avLst/>
        </a:prstGeom>
      </xdr:spPr>
    </xdr:pic>
    <xdr:clientData/>
  </xdr:twoCellAnchor>
  <xdr:twoCellAnchor editAs="oneCell">
    <xdr:from>
      <xdr:col>1</xdr:col>
      <xdr:colOff>330459</xdr:colOff>
      <xdr:row>441</xdr:row>
      <xdr:rowOff>77755</xdr:rowOff>
    </xdr:from>
    <xdr:to>
      <xdr:col>6</xdr:col>
      <xdr:colOff>187701</xdr:colOff>
      <xdr:row>454</xdr:row>
      <xdr:rowOff>80554</xdr:rowOff>
    </xdr:to>
    <xdr:pic>
      <xdr:nvPicPr>
        <xdr:cNvPr id="89" name="Imagen 88">
          <a:extLst>
            <a:ext uri="{FF2B5EF4-FFF2-40B4-BE49-F238E27FC236}">
              <a16:creationId xmlns:a16="http://schemas.microsoft.com/office/drawing/2014/main" id="{7C080FA5-A0C1-4227-8A04-95550560A1A4}"/>
            </a:ext>
          </a:extLst>
        </xdr:cNvPr>
        <xdr:cNvPicPr>
          <a:picLocks noChangeAspect="1"/>
        </xdr:cNvPicPr>
      </xdr:nvPicPr>
      <xdr:blipFill>
        <a:blip xmlns:r="http://schemas.openxmlformats.org/officeDocument/2006/relationships" r:embed="rId88"/>
        <a:stretch>
          <a:fillRect/>
        </a:stretch>
      </xdr:blipFill>
      <xdr:spPr>
        <a:xfrm>
          <a:off x="581919" y="81581275"/>
          <a:ext cx="3484362" cy="2380239"/>
        </a:xfrm>
        <a:prstGeom prst="rect">
          <a:avLst/>
        </a:prstGeom>
      </xdr:spPr>
    </xdr:pic>
    <xdr:clientData/>
  </xdr:twoCellAnchor>
  <xdr:twoCellAnchor editAs="oneCell">
    <xdr:from>
      <xdr:col>7</xdr:col>
      <xdr:colOff>252704</xdr:colOff>
      <xdr:row>441</xdr:row>
      <xdr:rowOff>77755</xdr:rowOff>
    </xdr:from>
    <xdr:to>
      <xdr:col>11</xdr:col>
      <xdr:colOff>133164</xdr:colOff>
      <xdr:row>454</xdr:row>
      <xdr:rowOff>70714</xdr:rowOff>
    </xdr:to>
    <xdr:pic>
      <xdr:nvPicPr>
        <xdr:cNvPr id="90" name="Imagen 89">
          <a:extLst>
            <a:ext uri="{FF2B5EF4-FFF2-40B4-BE49-F238E27FC236}">
              <a16:creationId xmlns:a16="http://schemas.microsoft.com/office/drawing/2014/main" id="{E53C0C43-F4CC-46EE-9A95-7F75E24D6779}"/>
            </a:ext>
          </a:extLst>
        </xdr:cNvPr>
        <xdr:cNvPicPr>
          <a:picLocks noChangeAspect="1"/>
        </xdr:cNvPicPr>
      </xdr:nvPicPr>
      <xdr:blipFill>
        <a:blip xmlns:r="http://schemas.openxmlformats.org/officeDocument/2006/relationships" r:embed="rId89"/>
        <a:stretch>
          <a:fillRect/>
        </a:stretch>
      </xdr:blipFill>
      <xdr:spPr>
        <a:xfrm>
          <a:off x="4786604" y="81581275"/>
          <a:ext cx="3469480" cy="2370399"/>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8026FB0F-5AF9-4C6F-B585-87C4EE873888}"/>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01ABDDB8-2699-4F7A-A454-E81E8F90871F}"/>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6823710" y="207646"/>
          <a:ext cx="933450" cy="552450"/>
        </a:xfrm>
        <a:prstGeom prst="rect">
          <a:avLst/>
        </a:prstGeom>
      </xdr:spPr>
    </xdr:pic>
    <xdr:clientData/>
  </xdr:oneCellAnchor>
  <xdr:twoCellAnchor editAs="oneCell">
    <xdr:from>
      <xdr:col>1</xdr:col>
      <xdr:colOff>142875</xdr:colOff>
      <xdr:row>24</xdr:row>
      <xdr:rowOff>105488</xdr:rowOff>
    </xdr:from>
    <xdr:to>
      <xdr:col>6</xdr:col>
      <xdr:colOff>548221</xdr:colOff>
      <xdr:row>37</xdr:row>
      <xdr:rowOff>138035</xdr:rowOff>
    </xdr:to>
    <xdr:pic>
      <xdr:nvPicPr>
        <xdr:cNvPr id="4" name="22 Imagen">
          <a:extLst>
            <a:ext uri="{FF2B5EF4-FFF2-40B4-BE49-F238E27FC236}">
              <a16:creationId xmlns:a16="http://schemas.microsoft.com/office/drawing/2014/main" id="{A4705472-E484-4766-B0D1-4A8E8DB8FCBD}"/>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394335" y="4578428"/>
          <a:ext cx="3445726" cy="2425227"/>
        </a:xfrm>
        <a:prstGeom prst="rect">
          <a:avLst/>
        </a:prstGeom>
      </xdr:spPr>
    </xdr:pic>
    <xdr:clientData/>
  </xdr:twoCellAnchor>
  <xdr:twoCellAnchor editAs="oneCell">
    <xdr:from>
      <xdr:col>1</xdr:col>
      <xdr:colOff>123825</xdr:colOff>
      <xdr:row>8</xdr:row>
      <xdr:rowOff>86640</xdr:rowOff>
    </xdr:from>
    <xdr:to>
      <xdr:col>6</xdr:col>
      <xdr:colOff>531075</xdr:colOff>
      <xdr:row>21</xdr:row>
      <xdr:rowOff>118784</xdr:rowOff>
    </xdr:to>
    <xdr:pic>
      <xdr:nvPicPr>
        <xdr:cNvPr id="5" name="22 Imagen">
          <a:extLst>
            <a:ext uri="{FF2B5EF4-FFF2-40B4-BE49-F238E27FC236}">
              <a16:creationId xmlns:a16="http://schemas.microsoft.com/office/drawing/2014/main" id="{D0312634-6DE2-4BEF-9075-B97253C119C5}"/>
            </a:ext>
          </a:extLst>
        </xdr:cNvPr>
        <xdr:cNvPicPr>
          <a:picLocks noChangeAspect="1"/>
        </xdr:cNvPicPr>
      </xdr:nvPicPr>
      <xdr:blipFill>
        <a:blip xmlns:r="http://schemas.openxmlformats.org/officeDocument/2006/relationships" r:embed="rId4"/>
        <a:srcRect/>
        <a:stretch/>
      </xdr:blipFill>
      <xdr:spPr>
        <a:xfrm>
          <a:off x="375285" y="1572540"/>
          <a:ext cx="3447630" cy="2424824"/>
        </a:xfrm>
        <a:prstGeom prst="rect">
          <a:avLst/>
        </a:prstGeom>
      </xdr:spPr>
    </xdr:pic>
    <xdr:clientData/>
  </xdr:twoCellAnchor>
  <xdr:twoCellAnchor editAs="oneCell">
    <xdr:from>
      <xdr:col>7</xdr:col>
      <xdr:colOff>201324</xdr:colOff>
      <xdr:row>24</xdr:row>
      <xdr:rowOff>58124</xdr:rowOff>
    </xdr:from>
    <xdr:to>
      <xdr:col>11</xdr:col>
      <xdr:colOff>72574</xdr:colOff>
      <xdr:row>37</xdr:row>
      <xdr:rowOff>90149</xdr:rowOff>
    </xdr:to>
    <xdr:pic>
      <xdr:nvPicPr>
        <xdr:cNvPr id="6" name="22 Imagen">
          <a:extLst>
            <a:ext uri="{FF2B5EF4-FFF2-40B4-BE49-F238E27FC236}">
              <a16:creationId xmlns:a16="http://schemas.microsoft.com/office/drawing/2014/main" id="{232426FD-C37F-4B0E-828B-801336348DC4}"/>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xdr:blipFill>
      <xdr:spPr>
        <a:xfrm>
          <a:off x="4148484" y="4531064"/>
          <a:ext cx="3460270" cy="2424705"/>
        </a:xfrm>
        <a:prstGeom prst="rect">
          <a:avLst/>
        </a:prstGeom>
      </xdr:spPr>
    </xdr:pic>
    <xdr:clientData/>
  </xdr:twoCellAnchor>
  <xdr:twoCellAnchor editAs="oneCell">
    <xdr:from>
      <xdr:col>7</xdr:col>
      <xdr:colOff>234912</xdr:colOff>
      <xdr:row>8</xdr:row>
      <xdr:rowOff>76200</xdr:rowOff>
    </xdr:from>
    <xdr:to>
      <xdr:col>11</xdr:col>
      <xdr:colOff>108762</xdr:colOff>
      <xdr:row>21</xdr:row>
      <xdr:rowOff>110174</xdr:rowOff>
    </xdr:to>
    <xdr:pic>
      <xdr:nvPicPr>
        <xdr:cNvPr id="7" name="22 Imagen">
          <a:extLst>
            <a:ext uri="{FF2B5EF4-FFF2-40B4-BE49-F238E27FC236}">
              <a16:creationId xmlns:a16="http://schemas.microsoft.com/office/drawing/2014/main" id="{2A28458E-7A04-4BFB-B7A5-307EE4EA6A35}"/>
            </a:ext>
          </a:extLst>
        </xdr:cNvPr>
        <xdr:cNvPicPr>
          <a:picLocks noChangeAspect="1"/>
        </xdr:cNvPicPr>
      </xdr:nvPicPr>
      <xdr:blipFill>
        <a:blip xmlns:r="http://schemas.openxmlformats.org/officeDocument/2006/relationships" r:embed="rId6"/>
        <a:srcRect/>
        <a:stretch/>
      </xdr:blipFill>
      <xdr:spPr>
        <a:xfrm>
          <a:off x="4182072" y="1562100"/>
          <a:ext cx="3462870" cy="2426654"/>
        </a:xfrm>
        <a:prstGeom prst="rect">
          <a:avLst/>
        </a:prstGeom>
      </xdr:spPr>
    </xdr:pic>
    <xdr:clientData/>
  </xdr:twoCellAnchor>
  <xdr:twoCellAnchor editAs="oneCell">
    <xdr:from>
      <xdr:col>1</xdr:col>
      <xdr:colOff>168699</xdr:colOff>
      <xdr:row>40</xdr:row>
      <xdr:rowOff>123826</xdr:rowOff>
    </xdr:from>
    <xdr:to>
      <xdr:col>6</xdr:col>
      <xdr:colOff>467149</xdr:colOff>
      <xdr:row>53</xdr:row>
      <xdr:rowOff>85726</xdr:rowOff>
    </xdr:to>
    <xdr:pic>
      <xdr:nvPicPr>
        <xdr:cNvPr id="8" name="22 Imagen">
          <a:extLst>
            <a:ext uri="{FF2B5EF4-FFF2-40B4-BE49-F238E27FC236}">
              <a16:creationId xmlns:a16="http://schemas.microsoft.com/office/drawing/2014/main" id="{7CF19AD9-8DCB-40F8-8737-2D7951F3D0A5}"/>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rcRect/>
        <a:stretch/>
      </xdr:blipFill>
      <xdr:spPr>
        <a:xfrm>
          <a:off x="420159" y="7583806"/>
          <a:ext cx="3338830" cy="2339340"/>
        </a:xfrm>
        <a:prstGeom prst="rect">
          <a:avLst/>
        </a:prstGeom>
      </xdr:spPr>
    </xdr:pic>
    <xdr:clientData/>
  </xdr:twoCellAnchor>
  <xdr:twoCellAnchor editAs="oneCell">
    <xdr:from>
      <xdr:col>7</xdr:col>
      <xdr:colOff>123825</xdr:colOff>
      <xdr:row>73</xdr:row>
      <xdr:rowOff>38100</xdr:rowOff>
    </xdr:from>
    <xdr:to>
      <xdr:col>10</xdr:col>
      <xdr:colOff>893021</xdr:colOff>
      <xdr:row>86</xdr:row>
      <xdr:rowOff>81597</xdr:rowOff>
    </xdr:to>
    <xdr:pic>
      <xdr:nvPicPr>
        <xdr:cNvPr id="9" name="28 Imagen">
          <a:extLst>
            <a:ext uri="{FF2B5EF4-FFF2-40B4-BE49-F238E27FC236}">
              <a16:creationId xmlns:a16="http://schemas.microsoft.com/office/drawing/2014/main" id="{0BC83DF3-6FFD-4EA2-96A7-41E2936D2795}"/>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xdr:blipFill>
      <xdr:spPr>
        <a:xfrm>
          <a:off x="4070985" y="13563600"/>
          <a:ext cx="3436196" cy="2420937"/>
        </a:xfrm>
        <a:prstGeom prst="rect">
          <a:avLst/>
        </a:prstGeom>
      </xdr:spPr>
    </xdr:pic>
    <xdr:clientData/>
  </xdr:twoCellAnchor>
  <xdr:twoCellAnchor editAs="oneCell">
    <xdr:from>
      <xdr:col>7</xdr:col>
      <xdr:colOff>133351</xdr:colOff>
      <xdr:row>40</xdr:row>
      <xdr:rowOff>85725</xdr:rowOff>
    </xdr:from>
    <xdr:to>
      <xdr:col>11</xdr:col>
      <xdr:colOff>7197</xdr:colOff>
      <xdr:row>53</xdr:row>
      <xdr:rowOff>129222</xdr:rowOff>
    </xdr:to>
    <xdr:pic>
      <xdr:nvPicPr>
        <xdr:cNvPr id="10" name="29 Imagen">
          <a:extLst>
            <a:ext uri="{FF2B5EF4-FFF2-40B4-BE49-F238E27FC236}">
              <a16:creationId xmlns:a16="http://schemas.microsoft.com/office/drawing/2014/main" id="{23F0902D-2563-4EC9-B377-463D84DFB9D6}"/>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xdr:blipFill>
      <xdr:spPr>
        <a:xfrm>
          <a:off x="4080511" y="7545705"/>
          <a:ext cx="3462866" cy="2420937"/>
        </a:xfrm>
        <a:prstGeom prst="rect">
          <a:avLst/>
        </a:prstGeom>
      </xdr:spPr>
    </xdr:pic>
    <xdr:clientData/>
  </xdr:twoCellAnchor>
  <xdr:twoCellAnchor editAs="oneCell">
    <xdr:from>
      <xdr:col>1</xdr:col>
      <xdr:colOff>172686</xdr:colOff>
      <xdr:row>56</xdr:row>
      <xdr:rowOff>96177</xdr:rowOff>
    </xdr:from>
    <xdr:to>
      <xdr:col>6</xdr:col>
      <xdr:colOff>577464</xdr:colOff>
      <xdr:row>69</xdr:row>
      <xdr:rowOff>137823</xdr:rowOff>
    </xdr:to>
    <xdr:pic>
      <xdr:nvPicPr>
        <xdr:cNvPr id="11" name="27 Imagen">
          <a:extLst>
            <a:ext uri="{FF2B5EF4-FFF2-40B4-BE49-F238E27FC236}">
              <a16:creationId xmlns:a16="http://schemas.microsoft.com/office/drawing/2014/main" id="{2505AF61-881D-4950-A8E3-9E1EC35E9F2B}"/>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xdr:blipFill>
      <xdr:spPr>
        <a:xfrm>
          <a:off x="424146" y="10497477"/>
          <a:ext cx="3445158" cy="2419086"/>
        </a:xfrm>
        <a:prstGeom prst="rect">
          <a:avLst/>
        </a:prstGeom>
      </xdr:spPr>
    </xdr:pic>
    <xdr:clientData/>
  </xdr:twoCellAnchor>
  <xdr:twoCellAnchor editAs="oneCell">
    <xdr:from>
      <xdr:col>1</xdr:col>
      <xdr:colOff>163784</xdr:colOff>
      <xdr:row>73</xdr:row>
      <xdr:rowOff>39494</xdr:rowOff>
    </xdr:from>
    <xdr:to>
      <xdr:col>6</xdr:col>
      <xdr:colOff>567314</xdr:colOff>
      <xdr:row>86</xdr:row>
      <xdr:rowOff>80204</xdr:rowOff>
    </xdr:to>
    <xdr:pic>
      <xdr:nvPicPr>
        <xdr:cNvPr id="12" name="25 Imagen">
          <a:extLst>
            <a:ext uri="{FF2B5EF4-FFF2-40B4-BE49-F238E27FC236}">
              <a16:creationId xmlns:a16="http://schemas.microsoft.com/office/drawing/2014/main" id="{29C8093F-6980-46E2-BE7D-9E85C06B26C4}"/>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rcRect/>
        <a:stretch/>
      </xdr:blipFill>
      <xdr:spPr>
        <a:xfrm>
          <a:off x="415244" y="13564994"/>
          <a:ext cx="3443910" cy="2418150"/>
        </a:xfrm>
        <a:prstGeom prst="rect">
          <a:avLst/>
        </a:prstGeom>
      </xdr:spPr>
    </xdr:pic>
    <xdr:clientData/>
  </xdr:twoCellAnchor>
  <xdr:twoCellAnchor editAs="oneCell">
    <xdr:from>
      <xdr:col>7</xdr:col>
      <xdr:colOff>112393</xdr:colOff>
      <xdr:row>56</xdr:row>
      <xdr:rowOff>76200</xdr:rowOff>
    </xdr:from>
    <xdr:to>
      <xdr:col>10</xdr:col>
      <xdr:colOff>881593</xdr:colOff>
      <xdr:row>69</xdr:row>
      <xdr:rowOff>119700</xdr:rowOff>
    </xdr:to>
    <xdr:pic>
      <xdr:nvPicPr>
        <xdr:cNvPr id="13" name="Imagen 12">
          <a:extLst>
            <a:ext uri="{FF2B5EF4-FFF2-40B4-BE49-F238E27FC236}">
              <a16:creationId xmlns:a16="http://schemas.microsoft.com/office/drawing/2014/main" id="{64198C44-CCF7-4407-98C0-C89800AD49DE}"/>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xdr:blipFill>
      <xdr:spPr>
        <a:xfrm>
          <a:off x="4059553" y="10477500"/>
          <a:ext cx="3436200" cy="2420940"/>
        </a:xfrm>
        <a:prstGeom prst="rect">
          <a:avLst/>
        </a:prstGeom>
      </xdr:spPr>
    </xdr:pic>
    <xdr:clientData/>
  </xdr:twoCellAnchor>
  <xdr:twoCellAnchor editAs="oneCell">
    <xdr:from>
      <xdr:col>7</xdr:col>
      <xdr:colOff>96201</xdr:colOff>
      <xdr:row>88</xdr:row>
      <xdr:rowOff>86438</xdr:rowOff>
    </xdr:from>
    <xdr:to>
      <xdr:col>10</xdr:col>
      <xdr:colOff>863497</xdr:colOff>
      <xdr:row>101</xdr:row>
      <xdr:rowOff>128510</xdr:rowOff>
    </xdr:to>
    <xdr:pic>
      <xdr:nvPicPr>
        <xdr:cNvPr id="14" name="Imagen 13">
          <a:extLst>
            <a:ext uri="{FF2B5EF4-FFF2-40B4-BE49-F238E27FC236}">
              <a16:creationId xmlns:a16="http://schemas.microsoft.com/office/drawing/2014/main" id="{516077D9-7159-4DB5-8FC4-34BDD9676A12}"/>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rcRect/>
        <a:stretch/>
      </xdr:blipFill>
      <xdr:spPr>
        <a:xfrm>
          <a:off x="4043361" y="16370378"/>
          <a:ext cx="3434296" cy="2419512"/>
        </a:xfrm>
        <a:prstGeom prst="rect">
          <a:avLst/>
        </a:prstGeom>
      </xdr:spPr>
    </xdr:pic>
    <xdr:clientData/>
  </xdr:twoCellAnchor>
  <xdr:twoCellAnchor editAs="oneCell">
    <xdr:from>
      <xdr:col>7</xdr:col>
      <xdr:colOff>133185</xdr:colOff>
      <xdr:row>104</xdr:row>
      <xdr:rowOff>115219</xdr:rowOff>
    </xdr:from>
    <xdr:to>
      <xdr:col>11</xdr:col>
      <xdr:colOff>4583</xdr:colOff>
      <xdr:row>117</xdr:row>
      <xdr:rowOff>156880</xdr:rowOff>
    </xdr:to>
    <xdr:pic>
      <xdr:nvPicPr>
        <xdr:cNvPr id="15" name="Imagen 14">
          <a:extLst>
            <a:ext uri="{FF2B5EF4-FFF2-40B4-BE49-F238E27FC236}">
              <a16:creationId xmlns:a16="http://schemas.microsoft.com/office/drawing/2014/main" id="{F10638B2-68E9-46EB-BAEB-82F2365C3E43}"/>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xdr:blipFill>
      <xdr:spPr>
        <a:xfrm>
          <a:off x="4080345" y="19340479"/>
          <a:ext cx="3460418" cy="2419101"/>
        </a:xfrm>
        <a:prstGeom prst="rect">
          <a:avLst/>
        </a:prstGeom>
      </xdr:spPr>
    </xdr:pic>
    <xdr:clientData/>
  </xdr:twoCellAnchor>
  <xdr:twoCellAnchor editAs="oneCell">
    <xdr:from>
      <xdr:col>1</xdr:col>
      <xdr:colOff>86663</xdr:colOff>
      <xdr:row>104</xdr:row>
      <xdr:rowOff>67378</xdr:rowOff>
    </xdr:from>
    <xdr:to>
      <xdr:col>6</xdr:col>
      <xdr:colOff>492037</xdr:colOff>
      <xdr:row>117</xdr:row>
      <xdr:rowOff>109471</xdr:rowOff>
    </xdr:to>
    <xdr:pic>
      <xdr:nvPicPr>
        <xdr:cNvPr id="16" name="Imagen 15">
          <a:extLst>
            <a:ext uri="{FF2B5EF4-FFF2-40B4-BE49-F238E27FC236}">
              <a16:creationId xmlns:a16="http://schemas.microsoft.com/office/drawing/2014/main" id="{9B17BA78-B3BD-4C70-8E3A-38FBA01BA569}"/>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rcRect/>
        <a:stretch/>
      </xdr:blipFill>
      <xdr:spPr>
        <a:xfrm>
          <a:off x="338123" y="19292638"/>
          <a:ext cx="3445754" cy="2419533"/>
        </a:xfrm>
        <a:prstGeom prst="rect">
          <a:avLst/>
        </a:prstGeom>
      </xdr:spPr>
    </xdr:pic>
    <xdr:clientData/>
  </xdr:twoCellAnchor>
  <xdr:twoCellAnchor editAs="oneCell">
    <xdr:from>
      <xdr:col>1</xdr:col>
      <xdr:colOff>96475</xdr:colOff>
      <xdr:row>88</xdr:row>
      <xdr:rowOff>77119</xdr:rowOff>
    </xdr:from>
    <xdr:to>
      <xdr:col>6</xdr:col>
      <xdr:colOff>501273</xdr:colOff>
      <xdr:row>101</xdr:row>
      <xdr:rowOff>118780</xdr:rowOff>
    </xdr:to>
    <xdr:pic>
      <xdr:nvPicPr>
        <xdr:cNvPr id="17" name="Imagen 16">
          <a:extLst>
            <a:ext uri="{FF2B5EF4-FFF2-40B4-BE49-F238E27FC236}">
              <a16:creationId xmlns:a16="http://schemas.microsoft.com/office/drawing/2014/main" id="{284CEACD-1F3A-4F79-A682-E29DFF468B69}"/>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rcRect/>
        <a:stretch/>
      </xdr:blipFill>
      <xdr:spPr>
        <a:xfrm>
          <a:off x="347935" y="16361059"/>
          <a:ext cx="3445178" cy="2419101"/>
        </a:xfrm>
        <a:prstGeom prst="rect">
          <a:avLst/>
        </a:prstGeom>
      </xdr:spPr>
    </xdr:pic>
    <xdr:clientData/>
  </xdr:twoCellAnchor>
  <xdr:twoCellAnchor editAs="oneCell">
    <xdr:from>
      <xdr:col>1</xdr:col>
      <xdr:colOff>67606</xdr:colOff>
      <xdr:row>136</xdr:row>
      <xdr:rowOff>114998</xdr:rowOff>
    </xdr:from>
    <xdr:to>
      <xdr:col>6</xdr:col>
      <xdr:colOff>472992</xdr:colOff>
      <xdr:row>149</xdr:row>
      <xdr:rowOff>157100</xdr:rowOff>
    </xdr:to>
    <xdr:pic>
      <xdr:nvPicPr>
        <xdr:cNvPr id="18" name="34 Imagen">
          <a:extLst>
            <a:ext uri="{FF2B5EF4-FFF2-40B4-BE49-F238E27FC236}">
              <a16:creationId xmlns:a16="http://schemas.microsoft.com/office/drawing/2014/main" id="{DD4F466B-8AD6-4375-95BC-1EE5BE33C6BE}"/>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rcRect/>
        <a:stretch/>
      </xdr:blipFill>
      <xdr:spPr>
        <a:xfrm>
          <a:off x="319066" y="25283858"/>
          <a:ext cx="3445766" cy="2419542"/>
        </a:xfrm>
        <a:prstGeom prst="rect">
          <a:avLst/>
        </a:prstGeom>
      </xdr:spPr>
    </xdr:pic>
    <xdr:clientData/>
  </xdr:twoCellAnchor>
  <xdr:twoCellAnchor editAs="oneCell">
    <xdr:from>
      <xdr:col>1</xdr:col>
      <xdr:colOff>96175</xdr:colOff>
      <xdr:row>120</xdr:row>
      <xdr:rowOff>105469</xdr:rowOff>
    </xdr:from>
    <xdr:to>
      <xdr:col>6</xdr:col>
      <xdr:colOff>501573</xdr:colOff>
      <xdr:row>133</xdr:row>
      <xdr:rowOff>147580</xdr:rowOff>
    </xdr:to>
    <xdr:pic>
      <xdr:nvPicPr>
        <xdr:cNvPr id="19" name="33 Imagen">
          <a:extLst>
            <a:ext uri="{FF2B5EF4-FFF2-40B4-BE49-F238E27FC236}">
              <a16:creationId xmlns:a16="http://schemas.microsoft.com/office/drawing/2014/main" id="{2B805521-3D05-48B7-9747-12AEF7E88926}"/>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rcRect/>
        <a:stretch/>
      </xdr:blipFill>
      <xdr:spPr>
        <a:xfrm>
          <a:off x="347635" y="22333009"/>
          <a:ext cx="3445778" cy="2419551"/>
        </a:xfrm>
        <a:prstGeom prst="rect">
          <a:avLst/>
        </a:prstGeom>
      </xdr:spPr>
    </xdr:pic>
    <xdr:clientData/>
  </xdr:twoCellAnchor>
  <xdr:twoCellAnchor editAs="oneCell">
    <xdr:from>
      <xdr:col>7</xdr:col>
      <xdr:colOff>200026</xdr:colOff>
      <xdr:row>136</xdr:row>
      <xdr:rowOff>104775</xdr:rowOff>
    </xdr:from>
    <xdr:to>
      <xdr:col>11</xdr:col>
      <xdr:colOff>73872</xdr:colOff>
      <xdr:row>149</xdr:row>
      <xdr:rowOff>148272</xdr:rowOff>
    </xdr:to>
    <xdr:pic>
      <xdr:nvPicPr>
        <xdr:cNvPr id="20" name="35 Imagen">
          <a:extLst>
            <a:ext uri="{FF2B5EF4-FFF2-40B4-BE49-F238E27FC236}">
              <a16:creationId xmlns:a16="http://schemas.microsoft.com/office/drawing/2014/main" id="{EFE76050-4412-42CC-913E-5D53757D7327}"/>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rcRect/>
        <a:stretch/>
      </xdr:blipFill>
      <xdr:spPr>
        <a:xfrm>
          <a:off x="4147186" y="25273635"/>
          <a:ext cx="3462866" cy="2420937"/>
        </a:xfrm>
        <a:prstGeom prst="rect">
          <a:avLst/>
        </a:prstGeom>
      </xdr:spPr>
    </xdr:pic>
    <xdr:clientData/>
  </xdr:twoCellAnchor>
  <xdr:twoCellAnchor editAs="oneCell">
    <xdr:from>
      <xdr:col>7</xdr:col>
      <xdr:colOff>192371</xdr:colOff>
      <xdr:row>152</xdr:row>
      <xdr:rowOff>87128</xdr:rowOff>
    </xdr:from>
    <xdr:to>
      <xdr:col>11</xdr:col>
      <xdr:colOff>62477</xdr:colOff>
      <xdr:row>165</xdr:row>
      <xdr:rowOff>127820</xdr:rowOff>
    </xdr:to>
    <xdr:pic>
      <xdr:nvPicPr>
        <xdr:cNvPr id="21" name="32 Imagen">
          <a:extLst>
            <a:ext uri="{FF2B5EF4-FFF2-40B4-BE49-F238E27FC236}">
              <a16:creationId xmlns:a16="http://schemas.microsoft.com/office/drawing/2014/main" id="{9C8E2BDE-8140-4345-BAF3-041C4DD845B1}"/>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rcRect/>
        <a:stretch/>
      </xdr:blipFill>
      <xdr:spPr>
        <a:xfrm>
          <a:off x="4139531" y="28197308"/>
          <a:ext cx="3459126" cy="2418132"/>
        </a:xfrm>
        <a:prstGeom prst="rect">
          <a:avLst/>
        </a:prstGeom>
      </xdr:spPr>
    </xdr:pic>
    <xdr:clientData/>
  </xdr:twoCellAnchor>
  <xdr:oneCellAnchor>
    <xdr:from>
      <xdr:col>7</xdr:col>
      <xdr:colOff>115630</xdr:colOff>
      <xdr:row>120</xdr:row>
      <xdr:rowOff>67672</xdr:rowOff>
    </xdr:from>
    <xdr:ext cx="3357336" cy="2518002"/>
    <xdr:pic>
      <xdr:nvPicPr>
        <xdr:cNvPr id="22" name="35 Imagen">
          <a:extLst>
            <a:ext uri="{FF2B5EF4-FFF2-40B4-BE49-F238E27FC236}">
              <a16:creationId xmlns:a16="http://schemas.microsoft.com/office/drawing/2014/main" id="{773D20F2-855C-4995-BF81-C79477DD5FE0}"/>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rcRect/>
        <a:stretch/>
      </xdr:blipFill>
      <xdr:spPr>
        <a:xfrm>
          <a:off x="4062790" y="22295212"/>
          <a:ext cx="3357336" cy="2518002"/>
        </a:xfrm>
        <a:prstGeom prst="rect">
          <a:avLst/>
        </a:prstGeom>
      </xdr:spPr>
    </xdr:pic>
    <xdr:clientData/>
  </xdr:oneCellAnchor>
  <xdr:oneCellAnchor>
    <xdr:from>
      <xdr:col>1</xdr:col>
      <xdr:colOff>204548</xdr:colOff>
      <xdr:row>152</xdr:row>
      <xdr:rowOff>98642</xdr:rowOff>
    </xdr:from>
    <xdr:ext cx="3350952" cy="2513214"/>
    <xdr:pic>
      <xdr:nvPicPr>
        <xdr:cNvPr id="23" name="32 Imagen">
          <a:extLst>
            <a:ext uri="{FF2B5EF4-FFF2-40B4-BE49-F238E27FC236}">
              <a16:creationId xmlns:a16="http://schemas.microsoft.com/office/drawing/2014/main" id="{62A7C331-E621-4DB2-9E01-3E8F36603B3A}"/>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rcRect/>
        <a:stretch/>
      </xdr:blipFill>
      <xdr:spPr>
        <a:xfrm>
          <a:off x="456008" y="28208822"/>
          <a:ext cx="3350952" cy="2513214"/>
        </a:xfrm>
        <a:prstGeom prst="rect">
          <a:avLst/>
        </a:prstGeom>
      </xdr:spPr>
    </xdr:pic>
    <xdr:clientData/>
  </xdr:oneCellAnchor>
</xdr:wsDr>
</file>

<file path=xl/drawings/drawing9.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DD4B2D87-0CB2-43B5-8168-5CDC14A6CC1C}"/>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104775</xdr:colOff>
      <xdr:row>0</xdr:row>
      <xdr:rowOff>200026</xdr:rowOff>
    </xdr:from>
    <xdr:ext cx="933450" cy="552450"/>
    <xdr:pic>
      <xdr:nvPicPr>
        <xdr:cNvPr id="3" name="4 Imagen">
          <a:extLst>
            <a:ext uri="{FF2B5EF4-FFF2-40B4-BE49-F238E27FC236}">
              <a16:creationId xmlns:a16="http://schemas.microsoft.com/office/drawing/2014/main" id="{7EDFDF66-28A5-41C5-90E6-B3FFD0C910A0}"/>
            </a:ext>
          </a:extLst>
        </xdr:cNvPr>
        <xdr:cNvPicPr>
          <a:picLocks noChangeAspect="1"/>
        </xdr:cNvPicPr>
      </xdr:nvPicPr>
      <xdr:blipFill>
        <a:blip xmlns:r="http://schemas.openxmlformats.org/officeDocument/2006/relationships" r:embed="rId2"/>
        <a:stretch>
          <a:fillRect/>
        </a:stretch>
      </xdr:blipFill>
      <xdr:spPr>
        <a:xfrm>
          <a:off x="6764655" y="200026"/>
          <a:ext cx="933450" cy="552450"/>
        </a:xfrm>
        <a:prstGeom prst="rect">
          <a:avLst/>
        </a:prstGeom>
      </xdr:spPr>
    </xdr:pic>
    <xdr:clientData/>
  </xdr:oneCellAnchor>
  <xdr:twoCellAnchor editAs="oneCell">
    <xdr:from>
      <xdr:col>5</xdr:col>
      <xdr:colOff>190500</xdr:colOff>
      <xdr:row>7</xdr:row>
      <xdr:rowOff>40822</xdr:rowOff>
    </xdr:from>
    <xdr:to>
      <xdr:col>7</xdr:col>
      <xdr:colOff>544284</xdr:colOff>
      <xdr:row>15</xdr:row>
      <xdr:rowOff>240391</xdr:rowOff>
    </xdr:to>
    <xdr:pic>
      <xdr:nvPicPr>
        <xdr:cNvPr id="4" name="Imagen 3">
          <a:extLst>
            <a:ext uri="{FF2B5EF4-FFF2-40B4-BE49-F238E27FC236}">
              <a16:creationId xmlns:a16="http://schemas.microsoft.com/office/drawing/2014/main" id="{432FE600-6635-48D8-B104-24C775F1DD46}"/>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735580" y="1869622"/>
          <a:ext cx="2083524" cy="2698929"/>
        </a:xfrm>
        <a:prstGeom prst="rect">
          <a:avLst/>
        </a:prstGeom>
      </xdr:spPr>
    </xdr:pic>
    <xdr:clientData/>
  </xdr:twoCellAnchor>
  <xdr:twoCellAnchor editAs="oneCell">
    <xdr:from>
      <xdr:col>1</xdr:col>
      <xdr:colOff>81965</xdr:colOff>
      <xdr:row>17</xdr:row>
      <xdr:rowOff>136393</xdr:rowOff>
    </xdr:from>
    <xdr:to>
      <xdr:col>6</xdr:col>
      <xdr:colOff>780036</xdr:colOff>
      <xdr:row>25</xdr:row>
      <xdr:rowOff>176892</xdr:rowOff>
    </xdr:to>
    <xdr:pic>
      <xdr:nvPicPr>
        <xdr:cNvPr id="5" name="Imagen 4">
          <a:extLst>
            <a:ext uri="{FF2B5EF4-FFF2-40B4-BE49-F238E27FC236}">
              <a16:creationId xmlns:a16="http://schemas.microsoft.com/office/drawing/2014/main" id="{493EC1F9-177D-40E7-94C4-F97EBED1FC17}"/>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33425" y="5142733"/>
          <a:ext cx="3807031" cy="2776079"/>
        </a:xfrm>
        <a:prstGeom prst="rect">
          <a:avLst/>
        </a:prstGeom>
      </xdr:spPr>
    </xdr:pic>
    <xdr:clientData/>
  </xdr:twoCellAnchor>
  <xdr:twoCellAnchor editAs="oneCell">
    <xdr:from>
      <xdr:col>7</xdr:col>
      <xdr:colOff>123107</xdr:colOff>
      <xdr:row>17</xdr:row>
      <xdr:rowOff>123108</xdr:rowOff>
    </xdr:from>
    <xdr:to>
      <xdr:col>11</xdr:col>
      <xdr:colOff>702821</xdr:colOff>
      <xdr:row>25</xdr:row>
      <xdr:rowOff>217714</xdr:rowOff>
    </xdr:to>
    <xdr:pic>
      <xdr:nvPicPr>
        <xdr:cNvPr id="6" name="Imagen 5">
          <a:extLst>
            <a:ext uri="{FF2B5EF4-FFF2-40B4-BE49-F238E27FC236}">
              <a16:creationId xmlns:a16="http://schemas.microsoft.com/office/drawing/2014/main" id="{CDAF1024-32B6-487D-94B4-4D1643791E4A}"/>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397927" y="5129448"/>
          <a:ext cx="3886794" cy="2830186"/>
        </a:xfrm>
        <a:prstGeom prst="rect">
          <a:avLst/>
        </a:prstGeom>
      </xdr:spPr>
    </xdr:pic>
    <xdr:clientData/>
  </xdr:twoCellAnchor>
  <xdr:twoCellAnchor editAs="oneCell">
    <xdr:from>
      <xdr:col>7</xdr:col>
      <xdr:colOff>136392</xdr:colOff>
      <xdr:row>26</xdr:row>
      <xdr:rowOff>109177</xdr:rowOff>
    </xdr:from>
    <xdr:to>
      <xdr:col>11</xdr:col>
      <xdr:colOff>662108</xdr:colOff>
      <xdr:row>34</xdr:row>
      <xdr:rowOff>190499</xdr:rowOff>
    </xdr:to>
    <xdr:pic>
      <xdr:nvPicPr>
        <xdr:cNvPr id="7" name="Imagen 6">
          <a:extLst>
            <a:ext uri="{FF2B5EF4-FFF2-40B4-BE49-F238E27FC236}">
              <a16:creationId xmlns:a16="http://schemas.microsoft.com/office/drawing/2014/main" id="{BE3685AB-38C9-491F-B7B0-93B927F8EFC9}"/>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411212" y="8201617"/>
          <a:ext cx="3832796" cy="2824522"/>
        </a:xfrm>
        <a:prstGeom prst="rect">
          <a:avLst/>
        </a:prstGeom>
      </xdr:spPr>
    </xdr:pic>
    <xdr:clientData/>
  </xdr:twoCellAnchor>
  <xdr:twoCellAnchor editAs="oneCell">
    <xdr:from>
      <xdr:col>1</xdr:col>
      <xdr:colOff>150321</xdr:colOff>
      <xdr:row>26</xdr:row>
      <xdr:rowOff>177535</xdr:rowOff>
    </xdr:from>
    <xdr:to>
      <xdr:col>6</xdr:col>
      <xdr:colOff>811680</xdr:colOff>
      <xdr:row>34</xdr:row>
      <xdr:rowOff>217714</xdr:rowOff>
    </xdr:to>
    <xdr:pic>
      <xdr:nvPicPr>
        <xdr:cNvPr id="8" name="Imagen 7">
          <a:extLst>
            <a:ext uri="{FF2B5EF4-FFF2-40B4-BE49-F238E27FC236}">
              <a16:creationId xmlns:a16="http://schemas.microsoft.com/office/drawing/2014/main" id="{C865DE07-A8C2-4C52-9117-0BBE444B4B6F}"/>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01781" y="8269975"/>
          <a:ext cx="3770319" cy="2783379"/>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Users/LaMirla/Downloads/PISVR01/datos/VIAS4G/SEGUIMIENTOOBLIGACIONES/Seguimiento%20Obligaciones%20Financieras%20Mar%201.xlsx"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 Id="rId4" Type="http://schemas.openxmlformats.org/officeDocument/2006/relationships/comments" Target="../comments1.xml"/></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2.xml"/></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 Id="rId4" Type="http://schemas.openxmlformats.org/officeDocument/2006/relationships/comments" Target="../comments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2:AM407"/>
  <sheetViews>
    <sheetView showGridLines="0" zoomScale="75" zoomScaleNormal="75" zoomScaleSheetLayoutView="70" zoomScalePageLayoutView="95" workbookViewId="0">
      <selection activeCell="V11" sqref="V11"/>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8"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9" customWidth="1"/>
    <col min="17" max="17" width="18.5703125" style="29"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437"/>
      <c r="C2" s="437"/>
      <c r="D2" s="437"/>
      <c r="E2" s="437"/>
      <c r="F2" s="326" t="s">
        <v>558</v>
      </c>
      <c r="G2" s="326"/>
      <c r="H2" s="326"/>
      <c r="I2" s="326"/>
      <c r="J2" s="326"/>
      <c r="K2" s="326"/>
      <c r="L2" s="326"/>
      <c r="M2" s="326"/>
      <c r="N2" s="326"/>
      <c r="O2" s="326"/>
      <c r="P2" s="326"/>
      <c r="Q2" s="326" t="s">
        <v>0</v>
      </c>
      <c r="R2" s="326"/>
      <c r="S2" s="437"/>
      <c r="T2" s="437"/>
    </row>
    <row r="3" spans="2:20" ht="30" customHeight="1" x14ac:dyDescent="0.2">
      <c r="B3" s="437"/>
      <c r="C3" s="437"/>
      <c r="D3" s="437"/>
      <c r="E3" s="437"/>
      <c r="F3" s="326" t="s">
        <v>559</v>
      </c>
      <c r="G3" s="326"/>
      <c r="H3" s="437" t="s">
        <v>1</v>
      </c>
      <c r="I3" s="437"/>
      <c r="J3" s="437"/>
      <c r="K3" s="437"/>
      <c r="L3" s="437"/>
      <c r="M3" s="437"/>
      <c r="N3" s="437"/>
      <c r="O3" s="437"/>
      <c r="P3" s="437"/>
      <c r="Q3" s="326" t="s">
        <v>2</v>
      </c>
      <c r="R3" s="326"/>
      <c r="S3" s="438"/>
      <c r="T3" s="438"/>
    </row>
    <row r="4" spans="2:20" ht="30" customHeight="1" x14ac:dyDescent="0.2">
      <c r="B4" s="437"/>
      <c r="C4" s="437"/>
      <c r="D4" s="437"/>
      <c r="E4" s="437"/>
      <c r="F4" s="326" t="s">
        <v>560</v>
      </c>
      <c r="G4" s="326"/>
      <c r="H4" s="437" t="s">
        <v>3</v>
      </c>
      <c r="I4" s="437"/>
      <c r="J4" s="437"/>
      <c r="K4" s="437"/>
      <c r="L4" s="437"/>
      <c r="M4" s="437"/>
      <c r="N4" s="437"/>
      <c r="O4" s="437"/>
      <c r="P4" s="437"/>
      <c r="Q4" s="326" t="s">
        <v>4</v>
      </c>
      <c r="R4" s="326"/>
      <c r="S4" s="433" t="s">
        <v>1076</v>
      </c>
      <c r="T4" s="433"/>
    </row>
    <row r="5" spans="2:20" ht="14.25" x14ac:dyDescent="0.2">
      <c r="B5" s="434"/>
      <c r="C5" s="434"/>
      <c r="D5" s="434"/>
      <c r="E5" s="434"/>
      <c r="F5" s="434"/>
      <c r="G5" s="434"/>
      <c r="H5" s="434"/>
      <c r="I5" s="434"/>
      <c r="J5" s="434"/>
      <c r="K5" s="434"/>
      <c r="L5" s="434"/>
      <c r="M5" s="434"/>
      <c r="N5" s="434"/>
      <c r="O5" s="434"/>
      <c r="P5" s="434"/>
      <c r="Q5" s="434"/>
      <c r="R5" s="434"/>
      <c r="S5" s="434"/>
      <c r="T5" s="434"/>
    </row>
    <row r="6" spans="2:20" ht="22.5" customHeight="1" x14ac:dyDescent="0.2">
      <c r="B6" s="435" t="s">
        <v>5</v>
      </c>
      <c r="C6" s="435"/>
      <c r="D6" s="435"/>
      <c r="E6" s="435"/>
      <c r="F6" s="435"/>
      <c r="G6" s="435"/>
      <c r="H6" s="435"/>
      <c r="I6" s="435"/>
      <c r="J6" s="435"/>
      <c r="K6" s="435"/>
      <c r="L6" s="435"/>
      <c r="M6" s="435"/>
      <c r="N6" s="435"/>
      <c r="O6" s="435"/>
      <c r="P6" s="435"/>
      <c r="Q6" s="435"/>
      <c r="R6" s="435"/>
      <c r="S6" s="435"/>
      <c r="T6" s="435"/>
    </row>
    <row r="7" spans="2:20" ht="14.25" x14ac:dyDescent="0.2">
      <c r="B7" s="365"/>
      <c r="C7" s="365"/>
      <c r="D7" s="365"/>
      <c r="E7" s="365"/>
      <c r="F7" s="365"/>
      <c r="G7" s="365"/>
      <c r="H7" s="365"/>
      <c r="I7" s="365"/>
      <c r="J7" s="365"/>
      <c r="K7" s="365"/>
      <c r="L7" s="365"/>
      <c r="M7" s="365"/>
      <c r="N7" s="365"/>
      <c r="O7" s="365"/>
      <c r="P7" s="365"/>
      <c r="Q7" s="365"/>
      <c r="R7" s="365"/>
      <c r="S7" s="365"/>
      <c r="T7" s="365"/>
    </row>
    <row r="8" spans="2:20" ht="22.5" customHeight="1" x14ac:dyDescent="0.2">
      <c r="B8" s="436" t="s">
        <v>6</v>
      </c>
      <c r="C8" s="436"/>
      <c r="D8" s="436"/>
      <c r="E8" s="436"/>
      <c r="F8" s="436"/>
      <c r="G8" s="436"/>
      <c r="H8" s="436"/>
      <c r="I8" s="436"/>
      <c r="J8" s="436"/>
      <c r="K8" s="436"/>
      <c r="L8" s="436"/>
      <c r="M8" s="436"/>
      <c r="N8" s="436"/>
      <c r="O8" s="436"/>
      <c r="P8" s="436"/>
      <c r="Q8" s="436"/>
      <c r="R8" s="436"/>
      <c r="S8" s="436"/>
      <c r="T8" s="436"/>
    </row>
    <row r="9" spans="2:20" ht="22.5" customHeight="1" x14ac:dyDescent="0.2">
      <c r="B9" s="288" t="s">
        <v>7</v>
      </c>
      <c r="C9" s="289"/>
      <c r="D9" s="289"/>
      <c r="E9" s="289"/>
      <c r="F9" s="289"/>
      <c r="G9" s="289"/>
      <c r="H9" s="289"/>
      <c r="I9" s="289"/>
      <c r="J9" s="289"/>
      <c r="K9" s="289"/>
      <c r="L9" s="289"/>
      <c r="M9" s="289"/>
      <c r="N9" s="289"/>
      <c r="O9" s="289"/>
      <c r="P9" s="289"/>
      <c r="Q9" s="289"/>
      <c r="R9" s="289"/>
      <c r="S9" s="289"/>
      <c r="T9" s="290"/>
    </row>
    <row r="10" spans="2:20" ht="22.5" customHeight="1" x14ac:dyDescent="0.2">
      <c r="B10" s="411" t="s">
        <v>8</v>
      </c>
      <c r="C10" s="411"/>
      <c r="D10" s="411"/>
      <c r="E10" s="411"/>
      <c r="F10" s="314" t="s">
        <v>9</v>
      </c>
      <c r="G10" s="413"/>
      <c r="H10" s="413"/>
      <c r="I10" s="315"/>
      <c r="J10" s="417" t="s">
        <v>10</v>
      </c>
      <c r="K10" s="418"/>
      <c r="L10" s="418"/>
      <c r="M10" s="418"/>
      <c r="N10" s="419"/>
      <c r="O10" s="314" t="s">
        <v>11</v>
      </c>
      <c r="P10" s="413"/>
      <c r="Q10" s="315"/>
      <c r="R10" s="423" t="s">
        <v>12</v>
      </c>
      <c r="S10" s="423"/>
      <c r="T10" s="423"/>
    </row>
    <row r="11" spans="2:20" ht="22.5" customHeight="1" x14ac:dyDescent="0.2">
      <c r="B11" s="411"/>
      <c r="C11" s="411"/>
      <c r="D11" s="411"/>
      <c r="E11" s="411"/>
      <c r="F11" s="414"/>
      <c r="G11" s="415"/>
      <c r="H11" s="415"/>
      <c r="I11" s="416"/>
      <c r="J11" s="420"/>
      <c r="K11" s="421"/>
      <c r="L11" s="421"/>
      <c r="M11" s="421"/>
      <c r="N11" s="422"/>
      <c r="O11" s="414"/>
      <c r="P11" s="415"/>
      <c r="Q11" s="416"/>
      <c r="R11" s="423"/>
      <c r="S11" s="423"/>
      <c r="T11" s="423"/>
    </row>
    <row r="12" spans="2:20" ht="168" customHeight="1" x14ac:dyDescent="0.2">
      <c r="B12" s="400" t="s">
        <v>13</v>
      </c>
      <c r="C12" s="401"/>
      <c r="D12" s="401"/>
      <c r="E12" s="402"/>
      <c r="F12" s="369" t="s">
        <v>748</v>
      </c>
      <c r="G12" s="370"/>
      <c r="H12" s="370"/>
      <c r="I12" s="371"/>
      <c r="J12" s="396" t="s">
        <v>749</v>
      </c>
      <c r="K12" s="397"/>
      <c r="L12" s="397"/>
      <c r="M12" s="397"/>
      <c r="N12" s="398"/>
      <c r="O12" s="369" t="s">
        <v>751</v>
      </c>
      <c r="P12" s="370"/>
      <c r="Q12" s="371"/>
      <c r="R12" s="424" t="s">
        <v>1291</v>
      </c>
      <c r="S12" s="425"/>
      <c r="T12" s="426"/>
    </row>
    <row r="13" spans="2:20" ht="168" customHeight="1" x14ac:dyDescent="0.2">
      <c r="B13" s="406"/>
      <c r="C13" s="407"/>
      <c r="D13" s="407"/>
      <c r="E13" s="408"/>
      <c r="F13" s="375"/>
      <c r="G13" s="376"/>
      <c r="H13" s="376"/>
      <c r="I13" s="377"/>
      <c r="J13" s="396" t="s">
        <v>750</v>
      </c>
      <c r="K13" s="397"/>
      <c r="L13" s="397"/>
      <c r="M13" s="397"/>
      <c r="N13" s="398"/>
      <c r="O13" s="375"/>
      <c r="P13" s="376"/>
      <c r="Q13" s="377"/>
      <c r="R13" s="427"/>
      <c r="S13" s="428"/>
      <c r="T13" s="429"/>
    </row>
    <row r="14" spans="2:20" ht="409.6" customHeight="1" x14ac:dyDescent="0.2">
      <c r="B14" s="400" t="s">
        <v>14</v>
      </c>
      <c r="C14" s="401"/>
      <c r="D14" s="401"/>
      <c r="E14" s="402"/>
      <c r="F14" s="369" t="s">
        <v>561</v>
      </c>
      <c r="G14" s="370"/>
      <c r="H14" s="370"/>
      <c r="I14" s="371"/>
      <c r="J14" s="369" t="s">
        <v>747</v>
      </c>
      <c r="K14" s="370"/>
      <c r="L14" s="370"/>
      <c r="M14" s="370"/>
      <c r="N14" s="371"/>
      <c r="O14" s="369" t="s">
        <v>752</v>
      </c>
      <c r="P14" s="370"/>
      <c r="Q14" s="371"/>
      <c r="R14" s="424" t="s">
        <v>1292</v>
      </c>
      <c r="S14" s="425"/>
      <c r="T14" s="426"/>
    </row>
    <row r="15" spans="2:20" ht="351.6" customHeight="1" x14ac:dyDescent="0.2">
      <c r="B15" s="403"/>
      <c r="C15" s="404"/>
      <c r="D15" s="404"/>
      <c r="E15" s="405"/>
      <c r="F15" s="372"/>
      <c r="G15" s="373"/>
      <c r="H15" s="373"/>
      <c r="I15" s="374"/>
      <c r="J15" s="372"/>
      <c r="K15" s="373"/>
      <c r="L15" s="373"/>
      <c r="M15" s="373"/>
      <c r="N15" s="374"/>
      <c r="O15" s="372"/>
      <c r="P15" s="373"/>
      <c r="Q15" s="374"/>
      <c r="R15" s="430"/>
      <c r="S15" s="431"/>
      <c r="T15" s="432"/>
    </row>
    <row r="16" spans="2:20" ht="409.6" customHeight="1" x14ac:dyDescent="0.2">
      <c r="B16" s="400" t="s">
        <v>15</v>
      </c>
      <c r="C16" s="401"/>
      <c r="D16" s="401"/>
      <c r="E16" s="402"/>
      <c r="F16" s="369" t="s">
        <v>766</v>
      </c>
      <c r="G16" s="370"/>
      <c r="H16" s="370"/>
      <c r="I16" s="371"/>
      <c r="J16" s="369" t="s">
        <v>124</v>
      </c>
      <c r="K16" s="370"/>
      <c r="L16" s="370"/>
      <c r="M16" s="370"/>
      <c r="N16" s="371"/>
      <c r="O16" s="369" t="s">
        <v>746</v>
      </c>
      <c r="P16" s="370"/>
      <c r="Q16" s="371"/>
      <c r="R16" s="378" t="s">
        <v>1293</v>
      </c>
      <c r="S16" s="379"/>
      <c r="T16" s="380"/>
    </row>
    <row r="17" spans="2:20" ht="409.6" customHeight="1" x14ac:dyDescent="0.2">
      <c r="B17" s="403"/>
      <c r="C17" s="404"/>
      <c r="D17" s="404"/>
      <c r="E17" s="405"/>
      <c r="F17" s="372"/>
      <c r="G17" s="373"/>
      <c r="H17" s="373"/>
      <c r="I17" s="374"/>
      <c r="J17" s="372"/>
      <c r="K17" s="373"/>
      <c r="L17" s="373"/>
      <c r="M17" s="373"/>
      <c r="N17" s="374"/>
      <c r="O17" s="372"/>
      <c r="P17" s="373"/>
      <c r="Q17" s="374"/>
      <c r="R17" s="381"/>
      <c r="S17" s="382"/>
      <c r="T17" s="383"/>
    </row>
    <row r="18" spans="2:20" ht="41.45" customHeight="1" x14ac:dyDescent="0.2">
      <c r="B18" s="406"/>
      <c r="C18" s="407"/>
      <c r="D18" s="407"/>
      <c r="E18" s="408"/>
      <c r="F18" s="375"/>
      <c r="G18" s="376"/>
      <c r="H18" s="376"/>
      <c r="I18" s="377"/>
      <c r="J18" s="375"/>
      <c r="K18" s="376"/>
      <c r="L18" s="376"/>
      <c r="M18" s="376"/>
      <c r="N18" s="377"/>
      <c r="O18" s="375"/>
      <c r="P18" s="376"/>
      <c r="Q18" s="377"/>
      <c r="R18" s="384"/>
      <c r="S18" s="385"/>
      <c r="T18" s="386"/>
    </row>
    <row r="19" spans="2:20" ht="409.6" customHeight="1" x14ac:dyDescent="0.2">
      <c r="B19" s="400" t="s">
        <v>16</v>
      </c>
      <c r="C19" s="401"/>
      <c r="D19" s="401"/>
      <c r="E19" s="402"/>
      <c r="F19" s="369" t="s">
        <v>745</v>
      </c>
      <c r="G19" s="370"/>
      <c r="H19" s="370"/>
      <c r="I19" s="371"/>
      <c r="J19" s="369" t="s">
        <v>743</v>
      </c>
      <c r="K19" s="370"/>
      <c r="L19" s="370"/>
      <c r="M19" s="370"/>
      <c r="N19" s="371"/>
      <c r="O19" s="378" t="s">
        <v>744</v>
      </c>
      <c r="P19" s="379"/>
      <c r="Q19" s="380"/>
      <c r="R19" s="387"/>
      <c r="S19" s="388"/>
      <c r="T19" s="389"/>
    </row>
    <row r="20" spans="2:20" ht="409.6" customHeight="1" x14ac:dyDescent="0.2">
      <c r="B20" s="403"/>
      <c r="C20" s="404"/>
      <c r="D20" s="404"/>
      <c r="E20" s="405"/>
      <c r="F20" s="372"/>
      <c r="G20" s="373"/>
      <c r="H20" s="373"/>
      <c r="I20" s="374"/>
      <c r="J20" s="372"/>
      <c r="K20" s="373"/>
      <c r="L20" s="373"/>
      <c r="M20" s="373"/>
      <c r="N20" s="374"/>
      <c r="O20" s="381"/>
      <c r="P20" s="382"/>
      <c r="Q20" s="383"/>
      <c r="R20" s="390"/>
      <c r="S20" s="391"/>
      <c r="T20" s="392"/>
    </row>
    <row r="21" spans="2:20" ht="409.6" customHeight="1" x14ac:dyDescent="0.2">
      <c r="B21" s="403"/>
      <c r="C21" s="404"/>
      <c r="D21" s="404"/>
      <c r="E21" s="405"/>
      <c r="F21" s="372"/>
      <c r="G21" s="373"/>
      <c r="H21" s="373"/>
      <c r="I21" s="374"/>
      <c r="J21" s="372"/>
      <c r="K21" s="373"/>
      <c r="L21" s="373"/>
      <c r="M21" s="373"/>
      <c r="N21" s="374"/>
      <c r="O21" s="381"/>
      <c r="P21" s="382"/>
      <c r="Q21" s="383"/>
      <c r="R21" s="390"/>
      <c r="S21" s="391"/>
      <c r="T21" s="392"/>
    </row>
    <row r="22" spans="2:20" ht="200.45" customHeight="1" x14ac:dyDescent="0.2">
      <c r="B22" s="406"/>
      <c r="C22" s="407"/>
      <c r="D22" s="407"/>
      <c r="E22" s="408"/>
      <c r="F22" s="375"/>
      <c r="G22" s="376"/>
      <c r="H22" s="376"/>
      <c r="I22" s="377"/>
      <c r="J22" s="375"/>
      <c r="K22" s="376"/>
      <c r="L22" s="376"/>
      <c r="M22" s="376"/>
      <c r="N22" s="377"/>
      <c r="O22" s="384"/>
      <c r="P22" s="385"/>
      <c r="Q22" s="386"/>
      <c r="R22" s="393"/>
      <c r="S22" s="394"/>
      <c r="T22" s="395"/>
    </row>
    <row r="23" spans="2:20" ht="107.45" customHeight="1" x14ac:dyDescent="0.2">
      <c r="B23" s="400" t="s">
        <v>17</v>
      </c>
      <c r="C23" s="401"/>
      <c r="D23" s="401"/>
      <c r="E23" s="402"/>
      <c r="F23" s="369" t="s">
        <v>753</v>
      </c>
      <c r="G23" s="370"/>
      <c r="H23" s="370"/>
      <c r="I23" s="371"/>
      <c r="J23" s="396" t="s">
        <v>18</v>
      </c>
      <c r="K23" s="397"/>
      <c r="L23" s="397"/>
      <c r="M23" s="397"/>
      <c r="N23" s="398"/>
      <c r="O23" s="369" t="s">
        <v>755</v>
      </c>
      <c r="P23" s="370"/>
      <c r="Q23" s="371"/>
      <c r="R23" s="369" t="s">
        <v>756</v>
      </c>
      <c r="S23" s="370"/>
      <c r="T23" s="371"/>
    </row>
    <row r="24" spans="2:20" ht="409.6" customHeight="1" x14ac:dyDescent="0.2">
      <c r="B24" s="403"/>
      <c r="C24" s="404"/>
      <c r="D24" s="404"/>
      <c r="E24" s="405"/>
      <c r="F24" s="372"/>
      <c r="G24" s="373"/>
      <c r="H24" s="373"/>
      <c r="I24" s="374"/>
      <c r="J24" s="369" t="s">
        <v>754</v>
      </c>
      <c r="K24" s="370"/>
      <c r="L24" s="370"/>
      <c r="M24" s="370"/>
      <c r="N24" s="371"/>
      <c r="O24" s="372"/>
      <c r="P24" s="373"/>
      <c r="Q24" s="374"/>
      <c r="R24" s="372"/>
      <c r="S24" s="373"/>
      <c r="T24" s="374"/>
    </row>
    <row r="25" spans="2:20" ht="409.6" customHeight="1" x14ac:dyDescent="0.2">
      <c r="B25" s="403"/>
      <c r="C25" s="404"/>
      <c r="D25" s="404"/>
      <c r="E25" s="405"/>
      <c r="F25" s="372"/>
      <c r="G25" s="373"/>
      <c r="H25" s="373"/>
      <c r="I25" s="374"/>
      <c r="J25" s="372"/>
      <c r="K25" s="373"/>
      <c r="L25" s="373"/>
      <c r="M25" s="373"/>
      <c r="N25" s="374"/>
      <c r="O25" s="372"/>
      <c r="P25" s="373"/>
      <c r="Q25" s="374"/>
      <c r="R25" s="372"/>
      <c r="S25" s="373"/>
      <c r="T25" s="374"/>
    </row>
    <row r="26" spans="2:20" ht="409.6" customHeight="1" x14ac:dyDescent="0.2">
      <c r="B26" s="403"/>
      <c r="C26" s="404"/>
      <c r="D26" s="404"/>
      <c r="E26" s="405"/>
      <c r="F26" s="372"/>
      <c r="G26" s="373"/>
      <c r="H26" s="373"/>
      <c r="I26" s="374"/>
      <c r="J26" s="372"/>
      <c r="K26" s="373"/>
      <c r="L26" s="373"/>
      <c r="M26" s="373"/>
      <c r="N26" s="374"/>
      <c r="O26" s="372"/>
      <c r="P26" s="373"/>
      <c r="Q26" s="374"/>
      <c r="R26" s="372"/>
      <c r="S26" s="373"/>
      <c r="T26" s="374"/>
    </row>
    <row r="27" spans="2:20" ht="144" customHeight="1" x14ac:dyDescent="0.2">
      <c r="B27" s="406"/>
      <c r="C27" s="407"/>
      <c r="D27" s="407"/>
      <c r="E27" s="408"/>
      <c r="F27" s="375"/>
      <c r="G27" s="376"/>
      <c r="H27" s="376"/>
      <c r="I27" s="377"/>
      <c r="J27" s="375"/>
      <c r="K27" s="376"/>
      <c r="L27" s="376"/>
      <c r="M27" s="376"/>
      <c r="N27" s="377"/>
      <c r="O27" s="375"/>
      <c r="P27" s="376"/>
      <c r="Q27" s="377"/>
      <c r="R27" s="375"/>
      <c r="S27" s="376"/>
      <c r="T27" s="377"/>
    </row>
    <row r="28" spans="2:20" ht="82.5" customHeight="1" x14ac:dyDescent="0.2">
      <c r="B28" s="326" t="s">
        <v>19</v>
      </c>
      <c r="C28" s="326"/>
      <c r="D28" s="326"/>
      <c r="E28" s="326"/>
      <c r="F28" s="396" t="s">
        <v>757</v>
      </c>
      <c r="G28" s="397"/>
      <c r="H28" s="397"/>
      <c r="I28" s="398"/>
      <c r="J28" s="399" t="s">
        <v>125</v>
      </c>
      <c r="K28" s="399"/>
      <c r="L28" s="399"/>
      <c r="M28" s="399"/>
      <c r="N28" s="399"/>
      <c r="O28" s="396" t="s">
        <v>126</v>
      </c>
      <c r="P28" s="397"/>
      <c r="Q28" s="398"/>
      <c r="R28" s="409"/>
      <c r="S28" s="361"/>
      <c r="T28" s="362"/>
    </row>
    <row r="29" spans="2:20" ht="133.9" customHeight="1" x14ac:dyDescent="0.2">
      <c r="B29" s="326" t="s">
        <v>20</v>
      </c>
      <c r="C29" s="326"/>
      <c r="D29" s="326"/>
      <c r="E29" s="326"/>
      <c r="F29" s="369" t="s">
        <v>759</v>
      </c>
      <c r="G29" s="370"/>
      <c r="H29" s="370"/>
      <c r="I29" s="371"/>
      <c r="J29" s="396" t="s">
        <v>760</v>
      </c>
      <c r="K29" s="397"/>
      <c r="L29" s="397"/>
      <c r="M29" s="397"/>
      <c r="N29" s="398"/>
      <c r="O29" s="396" t="s">
        <v>758</v>
      </c>
      <c r="P29" s="397"/>
      <c r="Q29" s="397"/>
      <c r="R29" s="254" t="s">
        <v>1294</v>
      </c>
      <c r="S29" s="361"/>
      <c r="T29" s="362"/>
    </row>
    <row r="30" spans="2:20" ht="237.6" customHeight="1" x14ac:dyDescent="0.2">
      <c r="B30" s="326" t="s">
        <v>21</v>
      </c>
      <c r="C30" s="326"/>
      <c r="D30" s="326"/>
      <c r="E30" s="326"/>
      <c r="F30" s="409"/>
      <c r="G30" s="361"/>
      <c r="H30" s="361"/>
      <c r="I30" s="362"/>
      <c r="J30" s="410"/>
      <c r="K30" s="410"/>
      <c r="L30" s="410"/>
      <c r="M30" s="410"/>
      <c r="N30" s="410"/>
      <c r="O30" s="396" t="s">
        <v>761</v>
      </c>
      <c r="P30" s="397"/>
      <c r="Q30" s="398"/>
      <c r="R30" s="409"/>
      <c r="S30" s="361"/>
      <c r="T30" s="362"/>
    </row>
    <row r="31" spans="2:20" ht="409.6" customHeight="1" x14ac:dyDescent="0.2">
      <c r="B31" s="400" t="s">
        <v>22</v>
      </c>
      <c r="C31" s="401"/>
      <c r="D31" s="401"/>
      <c r="E31" s="402"/>
      <c r="F31" s="369" t="s">
        <v>562</v>
      </c>
      <c r="G31" s="370"/>
      <c r="H31" s="370"/>
      <c r="I31" s="371"/>
      <c r="J31" s="369" t="s">
        <v>762</v>
      </c>
      <c r="K31" s="370"/>
      <c r="L31" s="370"/>
      <c r="M31" s="370"/>
      <c r="N31" s="371"/>
      <c r="O31" s="369" t="s">
        <v>128</v>
      </c>
      <c r="P31" s="370"/>
      <c r="Q31" s="371"/>
      <c r="R31" s="369" t="s">
        <v>127</v>
      </c>
      <c r="S31" s="370"/>
      <c r="T31" s="371"/>
    </row>
    <row r="32" spans="2:20" ht="15" customHeight="1" x14ac:dyDescent="0.2">
      <c r="B32" s="406"/>
      <c r="C32" s="407"/>
      <c r="D32" s="407"/>
      <c r="E32" s="408"/>
      <c r="F32" s="375"/>
      <c r="G32" s="376"/>
      <c r="H32" s="376"/>
      <c r="I32" s="377"/>
      <c r="J32" s="375"/>
      <c r="K32" s="376"/>
      <c r="L32" s="376"/>
      <c r="M32" s="376"/>
      <c r="N32" s="377"/>
      <c r="O32" s="375"/>
      <c r="P32" s="376"/>
      <c r="Q32" s="377"/>
      <c r="R32" s="375"/>
      <c r="S32" s="376"/>
      <c r="T32" s="377"/>
    </row>
    <row r="33" spans="2:20" ht="409.15" customHeight="1" x14ac:dyDescent="0.2">
      <c r="B33" s="400" t="s">
        <v>23</v>
      </c>
      <c r="C33" s="401"/>
      <c r="D33" s="401"/>
      <c r="E33" s="402"/>
      <c r="F33" s="369" t="s">
        <v>763</v>
      </c>
      <c r="G33" s="370"/>
      <c r="H33" s="370"/>
      <c r="I33" s="371"/>
      <c r="J33" s="378" t="s">
        <v>764</v>
      </c>
      <c r="K33" s="379"/>
      <c r="L33" s="379"/>
      <c r="M33" s="379"/>
      <c r="N33" s="380"/>
      <c r="O33" s="378" t="s">
        <v>765</v>
      </c>
      <c r="P33" s="379"/>
      <c r="Q33" s="380"/>
      <c r="R33" s="378"/>
      <c r="S33" s="379"/>
      <c r="T33" s="380"/>
    </row>
    <row r="34" spans="2:20" ht="79.900000000000006" customHeight="1" x14ac:dyDescent="0.2">
      <c r="B34" s="406"/>
      <c r="C34" s="407"/>
      <c r="D34" s="407"/>
      <c r="E34" s="408"/>
      <c r="F34" s="375"/>
      <c r="G34" s="376"/>
      <c r="H34" s="376"/>
      <c r="I34" s="377"/>
      <c r="J34" s="384"/>
      <c r="K34" s="385"/>
      <c r="L34" s="385"/>
      <c r="M34" s="385"/>
      <c r="N34" s="386"/>
      <c r="O34" s="384"/>
      <c r="P34" s="385"/>
      <c r="Q34" s="386"/>
      <c r="R34" s="384"/>
      <c r="S34" s="385"/>
      <c r="T34" s="386"/>
    </row>
    <row r="35" spans="2:20" ht="409.6" customHeight="1" x14ac:dyDescent="0.2">
      <c r="B35" s="326" t="s">
        <v>24</v>
      </c>
      <c r="C35" s="326"/>
      <c r="D35" s="326"/>
      <c r="E35" s="326"/>
      <c r="F35" s="365"/>
      <c r="G35" s="365"/>
      <c r="H35" s="365"/>
      <c r="I35" s="365"/>
      <c r="J35" s="365" t="s">
        <v>129</v>
      </c>
      <c r="K35" s="365"/>
      <c r="L35" s="365"/>
      <c r="M35" s="365"/>
      <c r="N35" s="365"/>
      <c r="O35" s="412" t="s">
        <v>1295</v>
      </c>
      <c r="P35" s="412"/>
      <c r="Q35" s="412"/>
      <c r="R35" s="365"/>
      <c r="S35" s="365"/>
      <c r="T35" s="365"/>
    </row>
    <row r="36" spans="2:20" ht="206.45" customHeight="1" x14ac:dyDescent="0.2">
      <c r="B36" s="326"/>
      <c r="C36" s="326"/>
      <c r="D36" s="326"/>
      <c r="E36" s="326"/>
      <c r="F36" s="365"/>
      <c r="G36" s="365"/>
      <c r="H36" s="365"/>
      <c r="I36" s="365"/>
      <c r="J36" s="365"/>
      <c r="K36" s="365"/>
      <c r="L36" s="365"/>
      <c r="M36" s="365"/>
      <c r="N36" s="365"/>
      <c r="O36" s="412"/>
      <c r="P36" s="412"/>
      <c r="Q36" s="412"/>
      <c r="R36" s="365"/>
      <c r="S36" s="365"/>
      <c r="T36" s="365"/>
    </row>
    <row r="37" spans="2:20" ht="30" customHeight="1" x14ac:dyDescent="0.2">
      <c r="B37" s="366" t="s">
        <v>113</v>
      </c>
      <c r="C37" s="367"/>
      <c r="D37" s="367"/>
      <c r="E37" s="367"/>
      <c r="F37" s="367"/>
      <c r="G37" s="367"/>
      <c r="H37" s="367"/>
      <c r="I37" s="367"/>
      <c r="J37" s="367"/>
      <c r="K37" s="367"/>
      <c r="L37" s="367"/>
      <c r="M37" s="367"/>
      <c r="N37" s="367"/>
      <c r="O37" s="367"/>
      <c r="P37" s="367"/>
      <c r="Q37" s="367"/>
      <c r="R37" s="367"/>
      <c r="S37" s="367"/>
      <c r="T37" s="368"/>
    </row>
    <row r="38" spans="2:20" ht="22.5" customHeight="1" x14ac:dyDescent="0.2">
      <c r="B38" s="249" t="s">
        <v>25</v>
      </c>
      <c r="C38" s="250"/>
      <c r="D38" s="250"/>
      <c r="E38" s="250"/>
      <c r="F38" s="250"/>
      <c r="G38" s="250"/>
      <c r="H38" s="251"/>
      <c r="I38" s="249" t="s">
        <v>26</v>
      </c>
      <c r="J38" s="251"/>
      <c r="K38" s="249" t="s">
        <v>4</v>
      </c>
      <c r="L38" s="251"/>
      <c r="M38" s="249" t="s">
        <v>27</v>
      </c>
      <c r="N38" s="250"/>
      <c r="O38" s="250"/>
      <c r="P38" s="250"/>
      <c r="Q38" s="250"/>
      <c r="R38" s="251"/>
      <c r="S38" s="249" t="s">
        <v>4</v>
      </c>
      <c r="T38" s="251"/>
    </row>
    <row r="39" spans="2:20" ht="33.75" customHeight="1" x14ac:dyDescent="0.2">
      <c r="B39" s="626" t="s">
        <v>1307</v>
      </c>
      <c r="C39" s="627"/>
      <c r="D39" s="627"/>
      <c r="E39" s="627"/>
      <c r="F39" s="627"/>
      <c r="G39" s="627"/>
      <c r="H39" s="628"/>
      <c r="I39" s="629" t="s">
        <v>1308</v>
      </c>
      <c r="J39" s="630"/>
      <c r="K39" s="631">
        <v>43878</v>
      </c>
      <c r="L39" s="632"/>
      <c r="M39" s="629" t="s">
        <v>1296</v>
      </c>
      <c r="N39" s="633"/>
      <c r="O39" s="633"/>
      <c r="P39" s="633"/>
      <c r="Q39" s="633"/>
      <c r="R39" s="630"/>
      <c r="S39" s="213"/>
      <c r="T39" s="214"/>
    </row>
    <row r="40" spans="2:20" ht="22.5" customHeight="1" x14ac:dyDescent="0.2">
      <c r="B40" s="634" t="s">
        <v>1297</v>
      </c>
      <c r="C40" s="635"/>
      <c r="D40" s="635"/>
      <c r="E40" s="635"/>
      <c r="F40" s="635"/>
      <c r="G40" s="635"/>
      <c r="H40" s="636"/>
      <c r="I40" s="637" t="s">
        <v>1298</v>
      </c>
      <c r="J40" s="638"/>
      <c r="K40" s="639">
        <v>43782</v>
      </c>
      <c r="L40" s="640"/>
      <c r="M40" s="637" t="s">
        <v>1296</v>
      </c>
      <c r="N40" s="641"/>
      <c r="O40" s="641"/>
      <c r="P40" s="641"/>
      <c r="Q40" s="641"/>
      <c r="R40" s="638"/>
      <c r="S40" s="213"/>
      <c r="T40" s="214"/>
    </row>
    <row r="41" spans="2:20" ht="32.25" customHeight="1" x14ac:dyDescent="0.2">
      <c r="B41" s="626" t="s">
        <v>1303</v>
      </c>
      <c r="C41" s="627"/>
      <c r="D41" s="627"/>
      <c r="E41" s="627"/>
      <c r="F41" s="627"/>
      <c r="G41" s="627"/>
      <c r="H41" s="628"/>
      <c r="I41" s="629" t="s">
        <v>1304</v>
      </c>
      <c r="J41" s="630"/>
      <c r="K41" s="631">
        <v>43875</v>
      </c>
      <c r="L41" s="632"/>
      <c r="M41" s="642" t="s">
        <v>1296</v>
      </c>
      <c r="N41" s="643"/>
      <c r="O41" s="643"/>
      <c r="P41" s="643"/>
      <c r="Q41" s="643"/>
      <c r="R41" s="644"/>
      <c r="S41" s="213"/>
      <c r="T41" s="214"/>
    </row>
    <row r="42" spans="2:20" ht="33.75" customHeight="1" x14ac:dyDescent="0.2">
      <c r="B42" s="626" t="s">
        <v>1299</v>
      </c>
      <c r="C42" s="627"/>
      <c r="D42" s="627"/>
      <c r="E42" s="627"/>
      <c r="F42" s="627"/>
      <c r="G42" s="627"/>
      <c r="H42" s="628"/>
      <c r="I42" s="629" t="s">
        <v>1300</v>
      </c>
      <c r="J42" s="630"/>
      <c r="K42" s="631">
        <v>43865</v>
      </c>
      <c r="L42" s="632"/>
      <c r="M42" s="642" t="s">
        <v>1296</v>
      </c>
      <c r="N42" s="643"/>
      <c r="O42" s="643"/>
      <c r="P42" s="643"/>
      <c r="Q42" s="643"/>
      <c r="R42" s="644"/>
      <c r="S42" s="213"/>
      <c r="T42" s="214"/>
    </row>
    <row r="43" spans="2:20" ht="35.25" customHeight="1" x14ac:dyDescent="0.2">
      <c r="B43" s="626" t="s">
        <v>1305</v>
      </c>
      <c r="C43" s="627"/>
      <c r="D43" s="627"/>
      <c r="E43" s="627"/>
      <c r="F43" s="627"/>
      <c r="G43" s="627"/>
      <c r="H43" s="628"/>
      <c r="I43" s="629" t="s">
        <v>1306</v>
      </c>
      <c r="J43" s="630"/>
      <c r="K43" s="631">
        <v>43878</v>
      </c>
      <c r="L43" s="632"/>
      <c r="M43" s="642" t="s">
        <v>1296</v>
      </c>
      <c r="N43" s="643"/>
      <c r="O43" s="643"/>
      <c r="P43" s="643"/>
      <c r="Q43" s="643"/>
      <c r="R43" s="644"/>
      <c r="S43" s="132"/>
      <c r="T43" s="133"/>
    </row>
    <row r="44" spans="2:20" ht="22.5" customHeight="1" x14ac:dyDescent="0.2">
      <c r="B44" s="626" t="s">
        <v>1301</v>
      </c>
      <c r="C44" s="627"/>
      <c r="D44" s="627"/>
      <c r="E44" s="627"/>
      <c r="F44" s="627"/>
      <c r="G44" s="627"/>
      <c r="H44" s="628"/>
      <c r="I44" s="629" t="s">
        <v>1302</v>
      </c>
      <c r="J44" s="630"/>
      <c r="K44" s="631">
        <v>43867</v>
      </c>
      <c r="L44" s="632"/>
      <c r="M44" s="642" t="s">
        <v>1296</v>
      </c>
      <c r="N44" s="643"/>
      <c r="O44" s="643"/>
      <c r="P44" s="643"/>
      <c r="Q44" s="643"/>
      <c r="R44" s="644"/>
      <c r="S44" s="132"/>
      <c r="T44" s="133"/>
    </row>
    <row r="45" spans="2:20" ht="55.5" customHeight="1" x14ac:dyDescent="0.2">
      <c r="B45" s="461" t="s">
        <v>28</v>
      </c>
      <c r="C45" s="462"/>
      <c r="D45" s="462"/>
      <c r="E45" s="462"/>
      <c r="F45" s="462"/>
      <c r="G45" s="462"/>
      <c r="H45" s="462"/>
      <c r="I45" s="462"/>
      <c r="J45" s="462"/>
      <c r="K45" s="462"/>
      <c r="L45" s="462"/>
      <c r="M45" s="462"/>
      <c r="N45" s="462"/>
      <c r="O45" s="462"/>
      <c r="P45" s="462"/>
      <c r="Q45" s="462"/>
      <c r="R45" s="462"/>
      <c r="S45" s="462"/>
      <c r="T45" s="463"/>
    </row>
    <row r="46" spans="2:20" ht="14.25" customHeight="1" x14ac:dyDescent="0.2">
      <c r="B46" s="86"/>
      <c r="C46" s="87"/>
      <c r="D46" s="87"/>
      <c r="E46" s="87"/>
      <c r="F46" s="87"/>
      <c r="G46" s="87"/>
      <c r="H46" s="87"/>
      <c r="I46" s="87"/>
      <c r="J46" s="87"/>
      <c r="K46" s="87"/>
      <c r="L46" s="87"/>
      <c r="M46" s="87"/>
      <c r="N46" s="87"/>
      <c r="O46" s="87"/>
      <c r="P46" s="87"/>
      <c r="Q46" s="87"/>
      <c r="R46" s="87"/>
      <c r="S46" s="87"/>
      <c r="T46" s="88"/>
    </row>
    <row r="47" spans="2:20" ht="22.5" customHeight="1" x14ac:dyDescent="0.2">
      <c r="B47" s="436" t="s">
        <v>29</v>
      </c>
      <c r="C47" s="436"/>
      <c r="D47" s="436"/>
      <c r="E47" s="436"/>
      <c r="F47" s="436"/>
      <c r="G47" s="436"/>
      <c r="H47" s="436"/>
      <c r="I47" s="436"/>
      <c r="J47" s="436"/>
      <c r="K47" s="436"/>
      <c r="L47" s="436"/>
      <c r="M47" s="436"/>
      <c r="N47" s="436"/>
      <c r="O47" s="436"/>
      <c r="P47" s="436"/>
      <c r="Q47" s="436"/>
      <c r="R47" s="436"/>
      <c r="S47" s="436"/>
      <c r="T47" s="436"/>
    </row>
    <row r="48" spans="2:20" customFormat="1" ht="25.5" customHeight="1" x14ac:dyDescent="0.25">
      <c r="B48" s="288" t="s">
        <v>133</v>
      </c>
      <c r="C48" s="289"/>
      <c r="D48" s="289"/>
      <c r="E48" s="289"/>
      <c r="F48" s="289"/>
      <c r="G48" s="289"/>
      <c r="H48" s="289"/>
      <c r="I48" s="289"/>
      <c r="J48" s="289"/>
      <c r="K48" s="289"/>
      <c r="L48" s="289"/>
      <c r="M48" s="289"/>
      <c r="N48" s="289"/>
      <c r="O48" s="289"/>
      <c r="P48" s="289"/>
      <c r="Q48" s="289"/>
      <c r="R48" s="289"/>
      <c r="S48" s="289"/>
      <c r="T48" s="290"/>
    </row>
    <row r="49" spans="2:20" customFormat="1" ht="34.5" customHeight="1" x14ac:dyDescent="0.25">
      <c r="B49" s="97" t="s">
        <v>30</v>
      </c>
      <c r="C49" s="288" t="s">
        <v>134</v>
      </c>
      <c r="D49" s="290"/>
      <c r="E49" s="288" t="s">
        <v>563</v>
      </c>
      <c r="F49" s="289"/>
      <c r="G49" s="289"/>
      <c r="H49" s="290"/>
      <c r="I49" s="288" t="s">
        <v>31</v>
      </c>
      <c r="J49" s="289"/>
      <c r="K49" s="289"/>
      <c r="L49" s="289"/>
      <c r="M49" s="289"/>
      <c r="N49" s="289"/>
      <c r="O49" s="289"/>
      <c r="P49" s="289"/>
      <c r="Q49" s="289"/>
      <c r="R49" s="290"/>
      <c r="S49" s="288" t="s">
        <v>32</v>
      </c>
      <c r="T49" s="290"/>
    </row>
    <row r="50" spans="2:20" customFormat="1" ht="408.6" customHeight="1" x14ac:dyDescent="0.25">
      <c r="B50" s="455" t="s">
        <v>33</v>
      </c>
      <c r="C50" s="378" t="s">
        <v>130</v>
      </c>
      <c r="D50" s="380"/>
      <c r="E50" s="378" t="s">
        <v>564</v>
      </c>
      <c r="F50" s="379"/>
      <c r="G50" s="379"/>
      <c r="H50" s="380"/>
      <c r="I50" s="440" t="s">
        <v>816</v>
      </c>
      <c r="J50" s="441"/>
      <c r="K50" s="441"/>
      <c r="L50" s="441"/>
      <c r="M50" s="441"/>
      <c r="N50" s="441"/>
      <c r="O50" s="441"/>
      <c r="P50" s="441"/>
      <c r="Q50" s="441"/>
      <c r="R50" s="442"/>
      <c r="S50" s="449">
        <v>1</v>
      </c>
      <c r="T50" s="450"/>
    </row>
    <row r="51" spans="2:20" s="135" customFormat="1" ht="344.45" customHeight="1" x14ac:dyDescent="0.25">
      <c r="B51" s="456"/>
      <c r="C51" s="381"/>
      <c r="D51" s="383"/>
      <c r="E51" s="381"/>
      <c r="F51" s="439"/>
      <c r="G51" s="439"/>
      <c r="H51" s="383"/>
      <c r="I51" s="443"/>
      <c r="J51" s="444"/>
      <c r="K51" s="444"/>
      <c r="L51" s="444"/>
      <c r="M51" s="444"/>
      <c r="N51" s="444"/>
      <c r="O51" s="444"/>
      <c r="P51" s="444"/>
      <c r="Q51" s="444"/>
      <c r="R51" s="445"/>
      <c r="S51" s="451"/>
      <c r="T51" s="452"/>
    </row>
    <row r="52" spans="2:20" s="135" customFormat="1" ht="162" customHeight="1" x14ac:dyDescent="0.25">
      <c r="B52" s="456"/>
      <c r="C52" s="381"/>
      <c r="D52" s="383"/>
      <c r="E52" s="384"/>
      <c r="F52" s="385"/>
      <c r="G52" s="385"/>
      <c r="H52" s="386"/>
      <c r="I52" s="446"/>
      <c r="J52" s="447"/>
      <c r="K52" s="447"/>
      <c r="L52" s="447"/>
      <c r="M52" s="447"/>
      <c r="N52" s="447"/>
      <c r="O52" s="447"/>
      <c r="P52" s="447"/>
      <c r="Q52" s="447"/>
      <c r="R52" s="448"/>
      <c r="S52" s="453"/>
      <c r="T52" s="454"/>
    </row>
    <row r="53" spans="2:20" customFormat="1" ht="69.599999999999994" customHeight="1" x14ac:dyDescent="0.25">
      <c r="B53" s="456"/>
      <c r="C53" s="381"/>
      <c r="D53" s="383"/>
      <c r="E53" s="311" t="s">
        <v>565</v>
      </c>
      <c r="F53" s="312"/>
      <c r="G53" s="312"/>
      <c r="H53" s="313"/>
      <c r="I53" s="274" t="s">
        <v>528</v>
      </c>
      <c r="J53" s="275"/>
      <c r="K53" s="275"/>
      <c r="L53" s="275"/>
      <c r="M53" s="275"/>
      <c r="N53" s="275"/>
      <c r="O53" s="275"/>
      <c r="P53" s="275"/>
      <c r="Q53" s="275"/>
      <c r="R53" s="276"/>
      <c r="S53" s="363">
        <v>1</v>
      </c>
      <c r="T53" s="364"/>
    </row>
    <row r="54" spans="2:20" customFormat="1" ht="78" customHeight="1" x14ac:dyDescent="0.25">
      <c r="B54" s="456"/>
      <c r="C54" s="381"/>
      <c r="D54" s="383"/>
      <c r="E54" s="311" t="s">
        <v>566</v>
      </c>
      <c r="F54" s="312"/>
      <c r="G54" s="312"/>
      <c r="H54" s="313"/>
      <c r="I54" s="274" t="s">
        <v>682</v>
      </c>
      <c r="J54" s="275"/>
      <c r="K54" s="275"/>
      <c r="L54" s="275"/>
      <c r="M54" s="275"/>
      <c r="N54" s="275"/>
      <c r="O54" s="275"/>
      <c r="P54" s="275"/>
      <c r="Q54" s="275"/>
      <c r="R54" s="276"/>
      <c r="S54" s="363">
        <v>1</v>
      </c>
      <c r="T54" s="364"/>
    </row>
    <row r="55" spans="2:20" s="135" customFormat="1" ht="227.45" customHeight="1" x14ac:dyDescent="0.25">
      <c r="B55" s="456"/>
      <c r="C55" s="381"/>
      <c r="D55" s="383"/>
      <c r="E55" s="467" t="s">
        <v>774</v>
      </c>
      <c r="F55" s="468"/>
      <c r="G55" s="468"/>
      <c r="H55" s="468"/>
      <c r="I55" s="458" t="s">
        <v>817</v>
      </c>
      <c r="J55" s="458"/>
      <c r="K55" s="458"/>
      <c r="L55" s="458"/>
      <c r="M55" s="458"/>
      <c r="N55" s="458"/>
      <c r="O55" s="458"/>
      <c r="P55" s="458"/>
      <c r="Q55" s="458"/>
      <c r="R55" s="458"/>
      <c r="S55" s="459">
        <v>0.6</v>
      </c>
      <c r="T55" s="460"/>
    </row>
    <row r="56" spans="2:20" customFormat="1" ht="51.6" customHeight="1" x14ac:dyDescent="0.25">
      <c r="B56" s="456"/>
      <c r="C56" s="381"/>
      <c r="D56" s="383"/>
      <c r="E56" s="311" t="s">
        <v>567</v>
      </c>
      <c r="F56" s="312"/>
      <c r="G56" s="312"/>
      <c r="H56" s="313"/>
      <c r="I56" s="274" t="s">
        <v>447</v>
      </c>
      <c r="J56" s="275"/>
      <c r="K56" s="275"/>
      <c r="L56" s="275"/>
      <c r="M56" s="275"/>
      <c r="N56" s="275"/>
      <c r="O56" s="275"/>
      <c r="P56" s="275"/>
      <c r="Q56" s="275"/>
      <c r="R56" s="276"/>
      <c r="S56" s="363">
        <v>1</v>
      </c>
      <c r="T56" s="364"/>
    </row>
    <row r="57" spans="2:20" customFormat="1" ht="73.900000000000006" customHeight="1" x14ac:dyDescent="0.25">
      <c r="B57" s="456"/>
      <c r="C57" s="381"/>
      <c r="D57" s="383"/>
      <c r="E57" s="311" t="s">
        <v>568</v>
      </c>
      <c r="F57" s="312"/>
      <c r="G57" s="312"/>
      <c r="H57" s="313"/>
      <c r="I57" s="274" t="s">
        <v>544</v>
      </c>
      <c r="J57" s="275"/>
      <c r="K57" s="275"/>
      <c r="L57" s="275"/>
      <c r="M57" s="275"/>
      <c r="N57" s="275"/>
      <c r="O57" s="275"/>
      <c r="P57" s="275"/>
      <c r="Q57" s="275"/>
      <c r="R57" s="276"/>
      <c r="S57" s="363">
        <v>1</v>
      </c>
      <c r="T57" s="364"/>
    </row>
    <row r="58" spans="2:20" customFormat="1" ht="76.150000000000006" customHeight="1" x14ac:dyDescent="0.25">
      <c r="B58" s="456"/>
      <c r="C58" s="381"/>
      <c r="D58" s="383"/>
      <c r="E58" s="311" t="s">
        <v>569</v>
      </c>
      <c r="F58" s="312"/>
      <c r="G58" s="312"/>
      <c r="H58" s="313"/>
      <c r="I58" s="274" t="s">
        <v>131</v>
      </c>
      <c r="J58" s="275"/>
      <c r="K58" s="275"/>
      <c r="L58" s="275"/>
      <c r="M58" s="275"/>
      <c r="N58" s="275"/>
      <c r="O58" s="275"/>
      <c r="P58" s="275"/>
      <c r="Q58" s="275"/>
      <c r="R58" s="276"/>
      <c r="S58" s="363">
        <v>1</v>
      </c>
      <c r="T58" s="364"/>
    </row>
    <row r="59" spans="2:20" customFormat="1" ht="101.45" customHeight="1" x14ac:dyDescent="0.25">
      <c r="B59" s="456"/>
      <c r="C59" s="381"/>
      <c r="D59" s="383"/>
      <c r="E59" s="311" t="s">
        <v>570</v>
      </c>
      <c r="F59" s="312"/>
      <c r="G59" s="312"/>
      <c r="H59" s="313"/>
      <c r="I59" s="274" t="s">
        <v>775</v>
      </c>
      <c r="J59" s="275"/>
      <c r="K59" s="275"/>
      <c r="L59" s="275"/>
      <c r="M59" s="275"/>
      <c r="N59" s="275"/>
      <c r="O59" s="275"/>
      <c r="P59" s="275"/>
      <c r="Q59" s="275"/>
      <c r="R59" s="276"/>
      <c r="S59" s="363">
        <v>1</v>
      </c>
      <c r="T59" s="364"/>
    </row>
    <row r="60" spans="2:20" customFormat="1" ht="44.45" customHeight="1" x14ac:dyDescent="0.25">
      <c r="B60" s="456"/>
      <c r="C60" s="381"/>
      <c r="D60" s="383"/>
      <c r="E60" s="311" t="s">
        <v>571</v>
      </c>
      <c r="F60" s="312"/>
      <c r="G60" s="312"/>
      <c r="H60" s="313"/>
      <c r="I60" s="274" t="s">
        <v>114</v>
      </c>
      <c r="J60" s="275"/>
      <c r="K60" s="275"/>
      <c r="L60" s="275"/>
      <c r="M60" s="275"/>
      <c r="N60" s="275"/>
      <c r="O60" s="275"/>
      <c r="P60" s="275"/>
      <c r="Q60" s="275"/>
      <c r="R60" s="276"/>
      <c r="S60" s="363">
        <v>1</v>
      </c>
      <c r="T60" s="364"/>
    </row>
    <row r="61" spans="2:20" customFormat="1" ht="55.9" customHeight="1" x14ac:dyDescent="0.25">
      <c r="B61" s="456"/>
      <c r="C61" s="381"/>
      <c r="D61" s="383"/>
      <c r="E61" s="311" t="s">
        <v>572</v>
      </c>
      <c r="F61" s="312"/>
      <c r="G61" s="312"/>
      <c r="H61" s="313"/>
      <c r="I61" s="274" t="s">
        <v>469</v>
      </c>
      <c r="J61" s="275"/>
      <c r="K61" s="275"/>
      <c r="L61" s="275"/>
      <c r="M61" s="275"/>
      <c r="N61" s="275"/>
      <c r="O61" s="275"/>
      <c r="P61" s="275"/>
      <c r="Q61" s="275"/>
      <c r="R61" s="276"/>
      <c r="S61" s="363">
        <v>1</v>
      </c>
      <c r="T61" s="364"/>
    </row>
    <row r="62" spans="2:20" customFormat="1" ht="79.900000000000006" customHeight="1" x14ac:dyDescent="0.25">
      <c r="B62" s="457"/>
      <c r="C62" s="384"/>
      <c r="D62" s="386"/>
      <c r="E62" s="311" t="s">
        <v>573</v>
      </c>
      <c r="F62" s="312"/>
      <c r="G62" s="312"/>
      <c r="H62" s="313"/>
      <c r="I62" s="274" t="s">
        <v>545</v>
      </c>
      <c r="J62" s="275"/>
      <c r="K62" s="275"/>
      <c r="L62" s="275"/>
      <c r="M62" s="275"/>
      <c r="N62" s="275"/>
      <c r="O62" s="275"/>
      <c r="P62" s="275"/>
      <c r="Q62" s="275"/>
      <c r="R62" s="276"/>
      <c r="S62" s="363">
        <v>1</v>
      </c>
      <c r="T62" s="364"/>
    </row>
    <row r="63" spans="2:20" customFormat="1" ht="409.15" customHeight="1" x14ac:dyDescent="0.25">
      <c r="B63" s="464" t="s">
        <v>34</v>
      </c>
      <c r="C63" s="378" t="s">
        <v>35</v>
      </c>
      <c r="D63" s="380"/>
      <c r="E63" s="378" t="s">
        <v>564</v>
      </c>
      <c r="F63" s="379"/>
      <c r="G63" s="379"/>
      <c r="H63" s="380"/>
      <c r="I63" s="440" t="s">
        <v>818</v>
      </c>
      <c r="J63" s="441"/>
      <c r="K63" s="441"/>
      <c r="L63" s="441"/>
      <c r="M63" s="441"/>
      <c r="N63" s="441"/>
      <c r="O63" s="441"/>
      <c r="P63" s="441"/>
      <c r="Q63" s="441"/>
      <c r="R63" s="442"/>
      <c r="S63" s="363">
        <v>1</v>
      </c>
      <c r="T63" s="364"/>
    </row>
    <row r="64" spans="2:20" s="135" customFormat="1" ht="211.15" customHeight="1" x14ac:dyDescent="0.25">
      <c r="B64" s="465"/>
      <c r="C64" s="381"/>
      <c r="D64" s="383"/>
      <c r="E64" s="384"/>
      <c r="F64" s="385"/>
      <c r="G64" s="385"/>
      <c r="H64" s="386"/>
      <c r="I64" s="446"/>
      <c r="J64" s="447"/>
      <c r="K64" s="447"/>
      <c r="L64" s="447"/>
      <c r="M64" s="447"/>
      <c r="N64" s="447"/>
      <c r="O64" s="447"/>
      <c r="P64" s="447"/>
      <c r="Q64" s="447"/>
      <c r="R64" s="448"/>
      <c r="S64" s="170"/>
      <c r="T64" s="171"/>
    </row>
    <row r="65" spans="2:23" customFormat="1" ht="111" customHeight="1" x14ac:dyDescent="0.25">
      <c r="B65" s="465"/>
      <c r="C65" s="381"/>
      <c r="D65" s="383"/>
      <c r="E65" s="311" t="s">
        <v>574</v>
      </c>
      <c r="F65" s="312"/>
      <c r="G65" s="312"/>
      <c r="H65" s="313"/>
      <c r="I65" s="274" t="s">
        <v>683</v>
      </c>
      <c r="J65" s="275"/>
      <c r="K65" s="275"/>
      <c r="L65" s="275"/>
      <c r="M65" s="275"/>
      <c r="N65" s="275"/>
      <c r="O65" s="275"/>
      <c r="P65" s="275"/>
      <c r="Q65" s="275"/>
      <c r="R65" s="276"/>
      <c r="S65" s="363">
        <v>1</v>
      </c>
      <c r="T65" s="364"/>
      <c r="W65" s="159"/>
    </row>
    <row r="66" spans="2:23" customFormat="1" ht="97.9" customHeight="1" x14ac:dyDescent="0.25">
      <c r="B66" s="465"/>
      <c r="C66" s="381"/>
      <c r="D66" s="383"/>
      <c r="E66" s="311" t="s">
        <v>575</v>
      </c>
      <c r="F66" s="312"/>
      <c r="G66" s="312"/>
      <c r="H66" s="313"/>
      <c r="I66" s="274" t="s">
        <v>776</v>
      </c>
      <c r="J66" s="275"/>
      <c r="K66" s="275"/>
      <c r="L66" s="275"/>
      <c r="M66" s="275"/>
      <c r="N66" s="275"/>
      <c r="O66" s="275"/>
      <c r="P66" s="275"/>
      <c r="Q66" s="275"/>
      <c r="R66" s="276"/>
      <c r="S66" s="363">
        <v>1</v>
      </c>
      <c r="T66" s="364"/>
    </row>
    <row r="67" spans="2:23" customFormat="1" ht="67.5" customHeight="1" x14ac:dyDescent="0.25">
      <c r="B67" s="465"/>
      <c r="C67" s="381"/>
      <c r="D67" s="383"/>
      <c r="E67" s="311" t="s">
        <v>576</v>
      </c>
      <c r="F67" s="312"/>
      <c r="G67" s="312"/>
      <c r="H67" s="313"/>
      <c r="I67" s="274" t="s">
        <v>687</v>
      </c>
      <c r="J67" s="275"/>
      <c r="K67" s="275"/>
      <c r="L67" s="275"/>
      <c r="M67" s="275"/>
      <c r="N67" s="275"/>
      <c r="O67" s="275"/>
      <c r="P67" s="275"/>
      <c r="Q67" s="275"/>
      <c r="R67" s="276"/>
      <c r="S67" s="363">
        <v>1</v>
      </c>
      <c r="T67" s="364"/>
    </row>
    <row r="68" spans="2:23" customFormat="1" ht="85.5" customHeight="1" x14ac:dyDescent="0.25">
      <c r="B68" s="465"/>
      <c r="C68" s="381"/>
      <c r="D68" s="383"/>
      <c r="E68" s="311" t="s">
        <v>577</v>
      </c>
      <c r="F68" s="312"/>
      <c r="G68" s="312"/>
      <c r="H68" s="313"/>
      <c r="I68" s="274" t="s">
        <v>537</v>
      </c>
      <c r="J68" s="275"/>
      <c r="K68" s="275"/>
      <c r="L68" s="275"/>
      <c r="M68" s="275"/>
      <c r="N68" s="275"/>
      <c r="O68" s="275"/>
      <c r="P68" s="275"/>
      <c r="Q68" s="275"/>
      <c r="R68" s="276"/>
      <c r="S68" s="363">
        <v>1</v>
      </c>
      <c r="T68" s="364"/>
    </row>
    <row r="69" spans="2:23" customFormat="1" ht="135.6" customHeight="1" x14ac:dyDescent="0.25">
      <c r="B69" s="465"/>
      <c r="C69" s="381"/>
      <c r="D69" s="383"/>
      <c r="E69" s="311" t="s">
        <v>578</v>
      </c>
      <c r="F69" s="312"/>
      <c r="G69" s="312"/>
      <c r="H69" s="313"/>
      <c r="I69" s="274" t="s">
        <v>688</v>
      </c>
      <c r="J69" s="275"/>
      <c r="K69" s="275"/>
      <c r="L69" s="275"/>
      <c r="M69" s="275"/>
      <c r="N69" s="275"/>
      <c r="O69" s="275"/>
      <c r="P69" s="275"/>
      <c r="Q69" s="275"/>
      <c r="R69" s="276"/>
      <c r="S69" s="363">
        <v>1</v>
      </c>
      <c r="T69" s="364"/>
    </row>
    <row r="70" spans="2:23" customFormat="1" ht="135.6" customHeight="1" x14ac:dyDescent="0.25">
      <c r="B70" s="465"/>
      <c r="C70" s="381"/>
      <c r="D70" s="383"/>
      <c r="E70" s="311" t="s">
        <v>579</v>
      </c>
      <c r="F70" s="312"/>
      <c r="G70" s="312"/>
      <c r="H70" s="313"/>
      <c r="I70" s="274" t="s">
        <v>538</v>
      </c>
      <c r="J70" s="275"/>
      <c r="K70" s="275"/>
      <c r="L70" s="275"/>
      <c r="M70" s="275"/>
      <c r="N70" s="275"/>
      <c r="O70" s="275"/>
      <c r="P70" s="275"/>
      <c r="Q70" s="275"/>
      <c r="R70" s="276"/>
      <c r="S70" s="363">
        <v>1</v>
      </c>
      <c r="T70" s="364"/>
    </row>
    <row r="71" spans="2:23" customFormat="1" ht="73.150000000000006" customHeight="1" x14ac:dyDescent="0.25">
      <c r="B71" s="465"/>
      <c r="C71" s="381"/>
      <c r="D71" s="383"/>
      <c r="E71" s="311" t="s">
        <v>580</v>
      </c>
      <c r="F71" s="312"/>
      <c r="G71" s="312"/>
      <c r="H71" s="313"/>
      <c r="I71" s="475" t="s">
        <v>520</v>
      </c>
      <c r="J71" s="476"/>
      <c r="K71" s="476"/>
      <c r="L71" s="476"/>
      <c r="M71" s="476"/>
      <c r="N71" s="476"/>
      <c r="O71" s="476"/>
      <c r="P71" s="476"/>
      <c r="Q71" s="476"/>
      <c r="R71" s="477"/>
      <c r="S71" s="363">
        <v>1</v>
      </c>
      <c r="T71" s="364"/>
    </row>
    <row r="72" spans="2:23" customFormat="1" ht="152.65" customHeight="1" x14ac:dyDescent="0.25">
      <c r="B72" s="465"/>
      <c r="C72" s="381"/>
      <c r="D72" s="383"/>
      <c r="E72" s="311" t="s">
        <v>581</v>
      </c>
      <c r="F72" s="312"/>
      <c r="G72" s="312"/>
      <c r="H72" s="313"/>
      <c r="I72" s="274" t="s">
        <v>521</v>
      </c>
      <c r="J72" s="275"/>
      <c r="K72" s="275"/>
      <c r="L72" s="275"/>
      <c r="M72" s="275"/>
      <c r="N72" s="275"/>
      <c r="O72" s="275"/>
      <c r="P72" s="275"/>
      <c r="Q72" s="275"/>
      <c r="R72" s="276"/>
      <c r="S72" s="363">
        <v>0.7</v>
      </c>
      <c r="T72" s="364"/>
    </row>
    <row r="73" spans="2:23" customFormat="1" ht="50.25" customHeight="1" x14ac:dyDescent="0.25">
      <c r="B73" s="465"/>
      <c r="C73" s="381"/>
      <c r="D73" s="383"/>
      <c r="E73" s="311" t="s">
        <v>582</v>
      </c>
      <c r="F73" s="312"/>
      <c r="G73" s="312"/>
      <c r="H73" s="313"/>
      <c r="I73" s="274" t="s">
        <v>132</v>
      </c>
      <c r="J73" s="275"/>
      <c r="K73" s="275"/>
      <c r="L73" s="275"/>
      <c r="M73" s="275"/>
      <c r="N73" s="275"/>
      <c r="O73" s="275"/>
      <c r="P73" s="275"/>
      <c r="Q73" s="275"/>
      <c r="R73" s="276"/>
      <c r="S73" s="363">
        <v>1</v>
      </c>
      <c r="T73" s="364"/>
    </row>
    <row r="74" spans="2:23" customFormat="1" ht="60" customHeight="1" x14ac:dyDescent="0.25">
      <c r="B74" s="466"/>
      <c r="C74" s="384"/>
      <c r="D74" s="386"/>
      <c r="E74" s="311" t="s">
        <v>583</v>
      </c>
      <c r="F74" s="312"/>
      <c r="G74" s="312"/>
      <c r="H74" s="313"/>
      <c r="I74" s="475" t="s">
        <v>546</v>
      </c>
      <c r="J74" s="476"/>
      <c r="K74" s="476"/>
      <c r="L74" s="476"/>
      <c r="M74" s="476"/>
      <c r="N74" s="476"/>
      <c r="O74" s="476"/>
      <c r="P74" s="476"/>
      <c r="Q74" s="476"/>
      <c r="R74" s="477"/>
      <c r="S74" s="363">
        <v>0.6</v>
      </c>
      <c r="T74" s="364"/>
    </row>
    <row r="75" spans="2:23" customFormat="1" ht="81.599999999999994" customHeight="1" x14ac:dyDescent="0.25">
      <c r="B75" s="455" t="s">
        <v>448</v>
      </c>
      <c r="C75" s="378" t="s">
        <v>449</v>
      </c>
      <c r="D75" s="380"/>
      <c r="E75" s="311" t="s">
        <v>584</v>
      </c>
      <c r="F75" s="312"/>
      <c r="G75" s="312"/>
      <c r="H75" s="313"/>
      <c r="I75" s="274" t="s">
        <v>450</v>
      </c>
      <c r="J75" s="275"/>
      <c r="K75" s="275"/>
      <c r="L75" s="275"/>
      <c r="M75" s="275"/>
      <c r="N75" s="275"/>
      <c r="O75" s="275"/>
      <c r="P75" s="275"/>
      <c r="Q75" s="275"/>
      <c r="R75" s="276"/>
      <c r="S75" s="363">
        <v>1</v>
      </c>
      <c r="T75" s="364"/>
    </row>
    <row r="76" spans="2:23" customFormat="1" ht="137.44999999999999" customHeight="1" x14ac:dyDescent="0.25">
      <c r="B76" s="456"/>
      <c r="C76" s="381"/>
      <c r="D76" s="383"/>
      <c r="E76" s="311" t="s">
        <v>585</v>
      </c>
      <c r="F76" s="312"/>
      <c r="G76" s="312"/>
      <c r="H76" s="313"/>
      <c r="I76" s="478" t="s">
        <v>684</v>
      </c>
      <c r="J76" s="479"/>
      <c r="K76" s="479"/>
      <c r="L76" s="479"/>
      <c r="M76" s="479"/>
      <c r="N76" s="479"/>
      <c r="O76" s="479"/>
      <c r="P76" s="479"/>
      <c r="Q76" s="479"/>
      <c r="R76" s="480"/>
      <c r="S76" s="449">
        <v>1</v>
      </c>
      <c r="T76" s="450"/>
    </row>
    <row r="77" spans="2:23" customFormat="1" ht="96" customHeight="1" x14ac:dyDescent="0.25">
      <c r="B77" s="457"/>
      <c r="C77" s="384"/>
      <c r="D77" s="386"/>
      <c r="E77" s="311" t="s">
        <v>585</v>
      </c>
      <c r="F77" s="312"/>
      <c r="G77" s="312"/>
      <c r="H77" s="313"/>
      <c r="I77" s="478" t="s">
        <v>685</v>
      </c>
      <c r="J77" s="479"/>
      <c r="K77" s="479"/>
      <c r="L77" s="479"/>
      <c r="M77" s="479"/>
      <c r="N77" s="479"/>
      <c r="O77" s="479"/>
      <c r="P77" s="479"/>
      <c r="Q77" s="479"/>
      <c r="R77" s="480"/>
      <c r="S77" s="453"/>
      <c r="T77" s="454"/>
    </row>
    <row r="78" spans="2:23" customFormat="1" ht="27" customHeight="1" x14ac:dyDescent="0.25">
      <c r="B78" s="249"/>
      <c r="C78" s="250"/>
      <c r="D78" s="250"/>
      <c r="E78" s="250"/>
      <c r="F78" s="250"/>
      <c r="G78" s="250"/>
      <c r="H78" s="250"/>
      <c r="I78" s="250"/>
      <c r="J78" s="250"/>
      <c r="K78" s="250"/>
      <c r="L78" s="250"/>
      <c r="M78" s="250"/>
      <c r="N78" s="250"/>
      <c r="O78" s="250"/>
      <c r="P78" s="250"/>
      <c r="Q78" s="250"/>
      <c r="R78" s="250"/>
      <c r="S78" s="250"/>
      <c r="T78" s="251"/>
    </row>
    <row r="79" spans="2:23" customFormat="1" ht="27.75" customHeight="1" x14ac:dyDescent="0.25">
      <c r="B79" s="469" t="s">
        <v>135</v>
      </c>
      <c r="C79" s="470"/>
      <c r="D79" s="470"/>
      <c r="E79" s="470"/>
      <c r="F79" s="470"/>
      <c r="G79" s="470"/>
      <c r="H79" s="470"/>
      <c r="I79" s="470"/>
      <c r="J79" s="470"/>
      <c r="K79" s="470"/>
      <c r="L79" s="470"/>
      <c r="M79" s="470"/>
      <c r="N79" s="470"/>
      <c r="O79" s="470"/>
      <c r="P79" s="470"/>
      <c r="Q79" s="470"/>
      <c r="R79" s="470"/>
      <c r="S79" s="470"/>
      <c r="T79" s="471"/>
    </row>
    <row r="80" spans="2:23" customFormat="1" ht="27.75" customHeight="1" x14ac:dyDescent="0.25">
      <c r="B80" s="137" t="s">
        <v>30</v>
      </c>
      <c r="C80" s="469" t="s">
        <v>136</v>
      </c>
      <c r="D80" s="471"/>
      <c r="E80" s="469" t="s">
        <v>586</v>
      </c>
      <c r="F80" s="470"/>
      <c r="G80" s="470"/>
      <c r="H80" s="470"/>
      <c r="I80" s="471"/>
      <c r="J80" s="469" t="s">
        <v>31</v>
      </c>
      <c r="K80" s="470"/>
      <c r="L80" s="470"/>
      <c r="M80" s="470"/>
      <c r="N80" s="470"/>
      <c r="O80" s="470"/>
      <c r="P80" s="470"/>
      <c r="Q80" s="470"/>
      <c r="R80" s="471"/>
      <c r="S80" s="469" t="s">
        <v>32</v>
      </c>
      <c r="T80" s="471"/>
    </row>
    <row r="81" spans="2:20" customFormat="1" ht="228.6" customHeight="1" x14ac:dyDescent="0.25">
      <c r="B81" s="455" t="s">
        <v>36</v>
      </c>
      <c r="C81" s="378" t="s">
        <v>37</v>
      </c>
      <c r="D81" s="380"/>
      <c r="E81" s="469" t="s">
        <v>587</v>
      </c>
      <c r="F81" s="470"/>
      <c r="G81" s="470"/>
      <c r="H81" s="470"/>
      <c r="I81" s="471"/>
      <c r="J81" s="472" t="s">
        <v>881</v>
      </c>
      <c r="K81" s="473"/>
      <c r="L81" s="473"/>
      <c r="M81" s="473"/>
      <c r="N81" s="473"/>
      <c r="O81" s="473"/>
      <c r="P81" s="473"/>
      <c r="Q81" s="473"/>
      <c r="R81" s="474"/>
      <c r="S81" s="363">
        <v>0.95</v>
      </c>
      <c r="T81" s="364"/>
    </row>
    <row r="82" spans="2:20" customFormat="1" ht="74.099999999999994" customHeight="1" x14ac:dyDescent="0.25">
      <c r="B82" s="456"/>
      <c r="C82" s="381"/>
      <c r="D82" s="383"/>
      <c r="E82" s="469" t="s">
        <v>588</v>
      </c>
      <c r="F82" s="470"/>
      <c r="G82" s="470"/>
      <c r="H82" s="470"/>
      <c r="I82" s="471"/>
      <c r="J82" s="472" t="s">
        <v>522</v>
      </c>
      <c r="K82" s="473"/>
      <c r="L82" s="473"/>
      <c r="M82" s="473"/>
      <c r="N82" s="473"/>
      <c r="O82" s="473"/>
      <c r="P82" s="473"/>
      <c r="Q82" s="473"/>
      <c r="R82" s="474"/>
      <c r="S82" s="363">
        <v>1</v>
      </c>
      <c r="T82" s="364"/>
    </row>
    <row r="83" spans="2:20" customFormat="1" ht="129.75" customHeight="1" x14ac:dyDescent="0.25">
      <c r="B83" s="456"/>
      <c r="C83" s="381"/>
      <c r="D83" s="383"/>
      <c r="E83" s="469" t="s">
        <v>589</v>
      </c>
      <c r="F83" s="470"/>
      <c r="G83" s="470"/>
      <c r="H83" s="470"/>
      <c r="I83" s="471"/>
      <c r="J83" s="472" t="s">
        <v>470</v>
      </c>
      <c r="K83" s="473"/>
      <c r="L83" s="473"/>
      <c r="M83" s="473"/>
      <c r="N83" s="473"/>
      <c r="O83" s="473"/>
      <c r="P83" s="473"/>
      <c r="Q83" s="473"/>
      <c r="R83" s="474"/>
      <c r="S83" s="363">
        <v>1</v>
      </c>
      <c r="T83" s="364"/>
    </row>
    <row r="84" spans="2:20" customFormat="1" ht="56.25" customHeight="1" x14ac:dyDescent="0.25">
      <c r="B84" s="456"/>
      <c r="C84" s="381"/>
      <c r="D84" s="383"/>
      <c r="E84" s="469" t="s">
        <v>590</v>
      </c>
      <c r="F84" s="470"/>
      <c r="G84" s="470"/>
      <c r="H84" s="470"/>
      <c r="I84" s="471"/>
      <c r="J84" s="472" t="s">
        <v>137</v>
      </c>
      <c r="K84" s="473"/>
      <c r="L84" s="473"/>
      <c r="M84" s="473"/>
      <c r="N84" s="473"/>
      <c r="O84" s="473"/>
      <c r="P84" s="473"/>
      <c r="Q84" s="473"/>
      <c r="R84" s="474"/>
      <c r="S84" s="363">
        <v>1</v>
      </c>
      <c r="T84" s="364"/>
    </row>
    <row r="85" spans="2:20" customFormat="1" ht="49.5" customHeight="1" x14ac:dyDescent="0.25">
      <c r="B85" s="456"/>
      <c r="C85" s="381"/>
      <c r="D85" s="383"/>
      <c r="E85" s="469" t="s">
        <v>591</v>
      </c>
      <c r="F85" s="470"/>
      <c r="G85" s="470"/>
      <c r="H85" s="470"/>
      <c r="I85" s="471"/>
      <c r="J85" s="472" t="s">
        <v>138</v>
      </c>
      <c r="K85" s="473"/>
      <c r="L85" s="473"/>
      <c r="M85" s="473"/>
      <c r="N85" s="473"/>
      <c r="O85" s="473"/>
      <c r="P85" s="473"/>
      <c r="Q85" s="473"/>
      <c r="R85" s="474"/>
      <c r="S85" s="363">
        <v>1</v>
      </c>
      <c r="T85" s="364"/>
    </row>
    <row r="86" spans="2:20" customFormat="1" ht="34.5" customHeight="1" x14ac:dyDescent="0.25">
      <c r="B86" s="456"/>
      <c r="C86" s="381"/>
      <c r="D86" s="383"/>
      <c r="E86" s="469" t="s">
        <v>592</v>
      </c>
      <c r="F86" s="470"/>
      <c r="G86" s="470"/>
      <c r="H86" s="470"/>
      <c r="I86" s="471"/>
      <c r="J86" s="472" t="s">
        <v>115</v>
      </c>
      <c r="K86" s="473"/>
      <c r="L86" s="473"/>
      <c r="M86" s="473"/>
      <c r="N86" s="473"/>
      <c r="O86" s="473"/>
      <c r="P86" s="473"/>
      <c r="Q86" s="473"/>
      <c r="R86" s="474"/>
      <c r="S86" s="363">
        <v>1</v>
      </c>
      <c r="T86" s="364"/>
    </row>
    <row r="87" spans="2:20" customFormat="1" ht="127.15" customHeight="1" x14ac:dyDescent="0.25">
      <c r="B87" s="456"/>
      <c r="C87" s="381"/>
      <c r="D87" s="383"/>
      <c r="E87" s="311" t="s">
        <v>593</v>
      </c>
      <c r="F87" s="312"/>
      <c r="G87" s="312"/>
      <c r="H87" s="312"/>
      <c r="I87" s="313"/>
      <c r="J87" s="274" t="s">
        <v>777</v>
      </c>
      <c r="K87" s="275"/>
      <c r="L87" s="275"/>
      <c r="M87" s="275"/>
      <c r="N87" s="275"/>
      <c r="O87" s="275"/>
      <c r="P87" s="275"/>
      <c r="Q87" s="275"/>
      <c r="R87" s="276"/>
      <c r="S87" s="363">
        <v>1</v>
      </c>
      <c r="T87" s="364"/>
    </row>
    <row r="88" spans="2:20" customFormat="1" ht="139.5" customHeight="1" x14ac:dyDescent="0.25">
      <c r="B88" s="457"/>
      <c r="C88" s="384"/>
      <c r="D88" s="386"/>
      <c r="E88" s="311" t="s">
        <v>594</v>
      </c>
      <c r="F88" s="312"/>
      <c r="G88" s="312"/>
      <c r="H88" s="312"/>
      <c r="I88" s="313"/>
      <c r="J88" s="274" t="s">
        <v>778</v>
      </c>
      <c r="K88" s="275"/>
      <c r="L88" s="275"/>
      <c r="M88" s="275"/>
      <c r="N88" s="275"/>
      <c r="O88" s="275"/>
      <c r="P88" s="275"/>
      <c r="Q88" s="275"/>
      <c r="R88" s="276"/>
      <c r="S88" s="363">
        <v>1</v>
      </c>
      <c r="T88" s="364"/>
    </row>
    <row r="89" spans="2:20" customFormat="1" ht="163.5" customHeight="1" x14ac:dyDescent="0.25">
      <c r="B89" s="464" t="s">
        <v>38</v>
      </c>
      <c r="C89" s="378" t="s">
        <v>39</v>
      </c>
      <c r="D89" s="380"/>
      <c r="E89" s="469" t="s">
        <v>595</v>
      </c>
      <c r="F89" s="470"/>
      <c r="G89" s="470"/>
      <c r="H89" s="470"/>
      <c r="I89" s="471"/>
      <c r="J89" s="472" t="s">
        <v>547</v>
      </c>
      <c r="K89" s="473"/>
      <c r="L89" s="473"/>
      <c r="M89" s="473"/>
      <c r="N89" s="473"/>
      <c r="O89" s="473"/>
      <c r="P89" s="473"/>
      <c r="Q89" s="473"/>
      <c r="R89" s="474"/>
      <c r="S89" s="363">
        <v>1</v>
      </c>
      <c r="T89" s="364"/>
    </row>
    <row r="90" spans="2:20" customFormat="1" ht="70.900000000000006" customHeight="1" x14ac:dyDescent="0.25">
      <c r="B90" s="465"/>
      <c r="C90" s="381"/>
      <c r="D90" s="383"/>
      <c r="E90" s="469" t="s">
        <v>596</v>
      </c>
      <c r="F90" s="470"/>
      <c r="G90" s="470"/>
      <c r="H90" s="470"/>
      <c r="I90" s="471"/>
      <c r="J90" s="472" t="s">
        <v>686</v>
      </c>
      <c r="K90" s="473"/>
      <c r="L90" s="473"/>
      <c r="M90" s="473"/>
      <c r="N90" s="473"/>
      <c r="O90" s="473"/>
      <c r="P90" s="473"/>
      <c r="Q90" s="473"/>
      <c r="R90" s="474"/>
      <c r="S90" s="363">
        <v>1</v>
      </c>
      <c r="T90" s="364"/>
    </row>
    <row r="91" spans="2:20" customFormat="1" ht="30" customHeight="1" x14ac:dyDescent="0.25">
      <c r="B91" s="466"/>
      <c r="C91" s="384"/>
      <c r="D91" s="386"/>
      <c r="E91" s="469" t="s">
        <v>590</v>
      </c>
      <c r="F91" s="470"/>
      <c r="G91" s="470"/>
      <c r="H91" s="470"/>
      <c r="I91" s="471"/>
      <c r="J91" s="472" t="s">
        <v>116</v>
      </c>
      <c r="K91" s="473"/>
      <c r="L91" s="473"/>
      <c r="M91" s="473"/>
      <c r="N91" s="473"/>
      <c r="O91" s="473"/>
      <c r="P91" s="473"/>
      <c r="Q91" s="473"/>
      <c r="R91" s="474"/>
      <c r="S91" s="363">
        <v>1</v>
      </c>
      <c r="T91" s="364"/>
    </row>
    <row r="92" spans="2:20" customFormat="1" ht="242.1" customHeight="1" x14ac:dyDescent="0.25">
      <c r="B92" s="455" t="s">
        <v>40</v>
      </c>
      <c r="C92" s="378" t="s">
        <v>41</v>
      </c>
      <c r="D92" s="380"/>
      <c r="E92" s="469" t="s">
        <v>595</v>
      </c>
      <c r="F92" s="470"/>
      <c r="G92" s="470"/>
      <c r="H92" s="470"/>
      <c r="I92" s="471"/>
      <c r="J92" s="274" t="s">
        <v>495</v>
      </c>
      <c r="K92" s="275"/>
      <c r="L92" s="275"/>
      <c r="M92" s="275"/>
      <c r="N92" s="275"/>
      <c r="O92" s="275"/>
      <c r="P92" s="275"/>
      <c r="Q92" s="275"/>
      <c r="R92" s="276"/>
      <c r="S92" s="363">
        <v>0.9</v>
      </c>
      <c r="T92" s="364"/>
    </row>
    <row r="93" spans="2:20" customFormat="1" ht="27.75" customHeight="1" x14ac:dyDescent="0.25">
      <c r="B93" s="456"/>
      <c r="C93" s="381"/>
      <c r="D93" s="383"/>
      <c r="E93" s="469" t="s">
        <v>588</v>
      </c>
      <c r="F93" s="470"/>
      <c r="G93" s="470"/>
      <c r="H93" s="470"/>
      <c r="I93" s="471"/>
      <c r="J93" s="472" t="s">
        <v>477</v>
      </c>
      <c r="K93" s="473"/>
      <c r="L93" s="473"/>
      <c r="M93" s="473"/>
      <c r="N93" s="473"/>
      <c r="O93" s="473"/>
      <c r="P93" s="473"/>
      <c r="Q93" s="473"/>
      <c r="R93" s="474"/>
      <c r="S93" s="363">
        <v>1</v>
      </c>
      <c r="T93" s="364"/>
    </row>
    <row r="94" spans="2:20" customFormat="1" ht="145.15" customHeight="1" x14ac:dyDescent="0.25">
      <c r="B94" s="456"/>
      <c r="C94" s="381"/>
      <c r="D94" s="383"/>
      <c r="E94" s="469" t="s">
        <v>597</v>
      </c>
      <c r="F94" s="470"/>
      <c r="G94" s="470"/>
      <c r="H94" s="470"/>
      <c r="I94" s="471"/>
      <c r="J94" s="274" t="s">
        <v>779</v>
      </c>
      <c r="K94" s="275"/>
      <c r="L94" s="275"/>
      <c r="M94" s="275"/>
      <c r="N94" s="275"/>
      <c r="O94" s="275"/>
      <c r="P94" s="275"/>
      <c r="Q94" s="275"/>
      <c r="R94" s="276"/>
      <c r="S94" s="363">
        <v>0.83</v>
      </c>
      <c r="T94" s="364"/>
    </row>
    <row r="95" spans="2:20" customFormat="1" ht="39" customHeight="1" x14ac:dyDescent="0.25">
      <c r="B95" s="456"/>
      <c r="C95" s="381"/>
      <c r="D95" s="383"/>
      <c r="E95" s="469" t="s">
        <v>598</v>
      </c>
      <c r="F95" s="470"/>
      <c r="G95" s="470"/>
      <c r="H95" s="470"/>
      <c r="I95" s="471"/>
      <c r="J95" s="472" t="s">
        <v>496</v>
      </c>
      <c r="K95" s="473"/>
      <c r="L95" s="473"/>
      <c r="M95" s="473"/>
      <c r="N95" s="473"/>
      <c r="O95" s="473"/>
      <c r="P95" s="473"/>
      <c r="Q95" s="473"/>
      <c r="R95" s="474"/>
      <c r="S95" s="363">
        <v>1</v>
      </c>
      <c r="T95" s="364"/>
    </row>
    <row r="96" spans="2:20" customFormat="1" ht="36.6" customHeight="1" x14ac:dyDescent="0.25">
      <c r="B96" s="456"/>
      <c r="C96" s="381"/>
      <c r="D96" s="383"/>
      <c r="E96" s="469" t="s">
        <v>590</v>
      </c>
      <c r="F96" s="470"/>
      <c r="G96" s="470"/>
      <c r="H96" s="470"/>
      <c r="I96" s="471"/>
      <c r="J96" s="472" t="s">
        <v>486</v>
      </c>
      <c r="K96" s="473"/>
      <c r="L96" s="473"/>
      <c r="M96" s="473"/>
      <c r="N96" s="473"/>
      <c r="O96" s="473"/>
      <c r="P96" s="473"/>
      <c r="Q96" s="473"/>
      <c r="R96" s="474"/>
      <c r="S96" s="363">
        <v>1</v>
      </c>
      <c r="T96" s="364"/>
    </row>
    <row r="97" spans="1:20" customFormat="1" ht="51" customHeight="1" x14ac:dyDescent="0.25">
      <c r="B97" s="456"/>
      <c r="C97" s="381"/>
      <c r="D97" s="383"/>
      <c r="E97" s="469" t="s">
        <v>591</v>
      </c>
      <c r="F97" s="470"/>
      <c r="G97" s="470"/>
      <c r="H97" s="470"/>
      <c r="I97" s="471"/>
      <c r="J97" s="472" t="s">
        <v>117</v>
      </c>
      <c r="K97" s="473"/>
      <c r="L97" s="473"/>
      <c r="M97" s="473"/>
      <c r="N97" s="473"/>
      <c r="O97" s="473"/>
      <c r="P97" s="473"/>
      <c r="Q97" s="473"/>
      <c r="R97" s="474"/>
      <c r="S97" s="363">
        <v>1</v>
      </c>
      <c r="T97" s="364"/>
    </row>
    <row r="98" spans="1:20" customFormat="1" ht="49.15" customHeight="1" x14ac:dyDescent="0.25">
      <c r="B98" s="456"/>
      <c r="C98" s="381"/>
      <c r="D98" s="383"/>
      <c r="E98" s="469" t="s">
        <v>592</v>
      </c>
      <c r="F98" s="470"/>
      <c r="G98" s="470"/>
      <c r="H98" s="470"/>
      <c r="I98" s="471"/>
      <c r="J98" s="472" t="s">
        <v>497</v>
      </c>
      <c r="K98" s="473"/>
      <c r="L98" s="473"/>
      <c r="M98" s="473"/>
      <c r="N98" s="473"/>
      <c r="O98" s="473"/>
      <c r="P98" s="473"/>
      <c r="Q98" s="473"/>
      <c r="R98" s="474"/>
      <c r="S98" s="363">
        <v>1</v>
      </c>
      <c r="T98" s="364"/>
    </row>
    <row r="99" spans="1:20" customFormat="1" ht="49.15" customHeight="1" x14ac:dyDescent="0.25">
      <c r="B99" s="456"/>
      <c r="C99" s="381"/>
      <c r="D99" s="383"/>
      <c r="E99" s="469" t="s">
        <v>599</v>
      </c>
      <c r="F99" s="470"/>
      <c r="G99" s="470"/>
      <c r="H99" s="470"/>
      <c r="I99" s="471"/>
      <c r="J99" s="472" t="s">
        <v>498</v>
      </c>
      <c r="K99" s="473"/>
      <c r="L99" s="473"/>
      <c r="M99" s="473"/>
      <c r="N99" s="473"/>
      <c r="O99" s="473"/>
      <c r="P99" s="473"/>
      <c r="Q99" s="473"/>
      <c r="R99" s="474"/>
      <c r="S99" s="363">
        <v>1</v>
      </c>
      <c r="T99" s="364"/>
    </row>
    <row r="100" spans="1:20" customFormat="1" ht="49.15" customHeight="1" x14ac:dyDescent="0.25">
      <c r="B100" s="457"/>
      <c r="C100" s="384"/>
      <c r="D100" s="386"/>
      <c r="E100" s="469" t="s">
        <v>600</v>
      </c>
      <c r="F100" s="470"/>
      <c r="G100" s="470"/>
      <c r="H100" s="470"/>
      <c r="I100" s="471"/>
      <c r="J100" s="472" t="s">
        <v>499</v>
      </c>
      <c r="K100" s="473"/>
      <c r="L100" s="473"/>
      <c r="M100" s="473"/>
      <c r="N100" s="473"/>
      <c r="O100" s="473"/>
      <c r="P100" s="473"/>
      <c r="Q100" s="473"/>
      <c r="R100" s="474"/>
      <c r="S100" s="363">
        <v>1</v>
      </c>
      <c r="T100" s="364"/>
    </row>
    <row r="101" spans="1:20" ht="17.25" customHeight="1" x14ac:dyDescent="0.2">
      <c r="B101" s="492"/>
      <c r="C101" s="493"/>
      <c r="D101" s="493"/>
      <c r="E101" s="493"/>
      <c r="F101" s="493"/>
      <c r="G101" s="493"/>
      <c r="H101" s="493"/>
      <c r="I101" s="493"/>
      <c r="J101" s="493"/>
      <c r="K101" s="493"/>
      <c r="L101" s="493"/>
      <c r="M101" s="493"/>
      <c r="N101" s="493"/>
      <c r="O101" s="493"/>
      <c r="P101" s="493"/>
      <c r="Q101" s="493"/>
      <c r="R101" s="493"/>
      <c r="S101" s="493"/>
      <c r="T101" s="494"/>
    </row>
    <row r="102" spans="1:20" ht="28.5" customHeight="1" x14ac:dyDescent="0.2">
      <c r="B102" s="495" t="s">
        <v>30</v>
      </c>
      <c r="C102" s="496"/>
      <c r="D102" s="497" t="s">
        <v>601</v>
      </c>
      <c r="E102" s="498"/>
      <c r="F102" s="498"/>
      <c r="G102" s="498"/>
      <c r="H102" s="498"/>
      <c r="I102" s="498"/>
      <c r="J102" s="499"/>
      <c r="K102" s="497" t="s">
        <v>446</v>
      </c>
      <c r="L102" s="498"/>
      <c r="M102" s="498"/>
      <c r="N102" s="498"/>
      <c r="O102" s="498"/>
      <c r="P102" s="498"/>
      <c r="Q102" s="498"/>
      <c r="R102" s="499"/>
      <c r="S102" s="288" t="s">
        <v>4</v>
      </c>
      <c r="T102" s="290"/>
    </row>
    <row r="103" spans="1:20" ht="30.6" customHeight="1" x14ac:dyDescent="0.2">
      <c r="B103" s="264" t="s">
        <v>914</v>
      </c>
      <c r="C103" s="265"/>
      <c r="D103" s="266" t="s">
        <v>1025</v>
      </c>
      <c r="E103" s="267"/>
      <c r="F103" s="267"/>
      <c r="G103" s="267"/>
      <c r="H103" s="267"/>
      <c r="I103" s="267"/>
      <c r="J103" s="268"/>
      <c r="K103" s="269" t="s">
        <v>913</v>
      </c>
      <c r="L103" s="270"/>
      <c r="M103" s="270"/>
      <c r="N103" s="270"/>
      <c r="O103" s="270"/>
      <c r="P103" s="270"/>
      <c r="Q103" s="270"/>
      <c r="R103" s="271"/>
      <c r="S103" s="272" t="s">
        <v>1026</v>
      </c>
      <c r="T103" s="273"/>
    </row>
    <row r="104" spans="1:20" ht="42.6" customHeight="1" x14ac:dyDescent="0.2">
      <c r="B104" s="264" t="s">
        <v>914</v>
      </c>
      <c r="C104" s="265"/>
      <c r="D104" s="266" t="s">
        <v>1027</v>
      </c>
      <c r="E104" s="267"/>
      <c r="F104" s="267"/>
      <c r="G104" s="267"/>
      <c r="H104" s="267"/>
      <c r="I104" s="267"/>
      <c r="J104" s="268"/>
      <c r="K104" s="269" t="s">
        <v>913</v>
      </c>
      <c r="L104" s="270"/>
      <c r="M104" s="270"/>
      <c r="N104" s="270"/>
      <c r="O104" s="270"/>
      <c r="P104" s="270"/>
      <c r="Q104" s="270"/>
      <c r="R104" s="271"/>
      <c r="S104" s="272">
        <v>43868</v>
      </c>
      <c r="T104" s="273"/>
    </row>
    <row r="105" spans="1:20" ht="43.15" customHeight="1" x14ac:dyDescent="0.2">
      <c r="B105" s="264" t="s">
        <v>914</v>
      </c>
      <c r="C105" s="265"/>
      <c r="D105" s="266" t="s">
        <v>1028</v>
      </c>
      <c r="E105" s="267"/>
      <c r="F105" s="267"/>
      <c r="G105" s="267"/>
      <c r="H105" s="267"/>
      <c r="I105" s="267"/>
      <c r="J105" s="268"/>
      <c r="K105" s="269" t="s">
        <v>913</v>
      </c>
      <c r="L105" s="270"/>
      <c r="M105" s="270"/>
      <c r="N105" s="270"/>
      <c r="O105" s="270"/>
      <c r="P105" s="270"/>
      <c r="Q105" s="270"/>
      <c r="R105" s="271"/>
      <c r="S105" s="272">
        <v>43868</v>
      </c>
      <c r="T105" s="273"/>
    </row>
    <row r="106" spans="1:20" ht="65.45" customHeight="1" x14ac:dyDescent="0.2">
      <c r="B106" s="264" t="s">
        <v>914</v>
      </c>
      <c r="C106" s="265"/>
      <c r="D106" s="266" t="s">
        <v>1029</v>
      </c>
      <c r="E106" s="267"/>
      <c r="F106" s="267"/>
      <c r="G106" s="267"/>
      <c r="H106" s="267"/>
      <c r="I106" s="267"/>
      <c r="J106" s="268"/>
      <c r="K106" s="269" t="s">
        <v>1030</v>
      </c>
      <c r="L106" s="270"/>
      <c r="M106" s="270"/>
      <c r="N106" s="270"/>
      <c r="O106" s="270"/>
      <c r="P106" s="270"/>
      <c r="Q106" s="270"/>
      <c r="R106" s="271"/>
      <c r="S106" s="272">
        <v>43871</v>
      </c>
      <c r="T106" s="273"/>
    </row>
    <row r="107" spans="1:20" ht="30.6" customHeight="1" x14ac:dyDescent="0.2">
      <c r="B107" s="264">
        <v>1</v>
      </c>
      <c r="C107" s="265"/>
      <c r="D107" s="266" t="s">
        <v>1031</v>
      </c>
      <c r="E107" s="267"/>
      <c r="F107" s="267"/>
      <c r="G107" s="267"/>
      <c r="H107" s="267"/>
      <c r="I107" s="267"/>
      <c r="J107" s="268"/>
      <c r="K107" s="269" t="s">
        <v>1030</v>
      </c>
      <c r="L107" s="270"/>
      <c r="M107" s="270"/>
      <c r="N107" s="270"/>
      <c r="O107" s="270"/>
      <c r="P107" s="270"/>
      <c r="Q107" s="270"/>
      <c r="R107" s="271"/>
      <c r="S107" s="272">
        <v>43871</v>
      </c>
      <c r="T107" s="273"/>
    </row>
    <row r="108" spans="1:20" ht="30" customHeight="1" x14ac:dyDescent="0.2">
      <c r="B108" s="264" t="s">
        <v>914</v>
      </c>
      <c r="C108" s="265"/>
      <c r="D108" s="266" t="s">
        <v>1032</v>
      </c>
      <c r="E108" s="267"/>
      <c r="F108" s="267"/>
      <c r="G108" s="267"/>
      <c r="H108" s="267"/>
      <c r="I108" s="267"/>
      <c r="J108" s="268"/>
      <c r="K108" s="269" t="s">
        <v>913</v>
      </c>
      <c r="L108" s="270"/>
      <c r="M108" s="270"/>
      <c r="N108" s="270"/>
      <c r="O108" s="270"/>
      <c r="P108" s="270"/>
      <c r="Q108" s="270"/>
      <c r="R108" s="271"/>
      <c r="S108" s="272">
        <v>43872</v>
      </c>
      <c r="T108" s="273"/>
    </row>
    <row r="109" spans="1:20" ht="30.6" customHeight="1" x14ac:dyDescent="0.2">
      <c r="B109" s="264" t="s">
        <v>914</v>
      </c>
      <c r="C109" s="265"/>
      <c r="D109" s="266" t="s">
        <v>1033</v>
      </c>
      <c r="E109" s="267"/>
      <c r="F109" s="267"/>
      <c r="G109" s="267"/>
      <c r="H109" s="267"/>
      <c r="I109" s="267"/>
      <c r="J109" s="268"/>
      <c r="K109" s="269" t="s">
        <v>913</v>
      </c>
      <c r="L109" s="270"/>
      <c r="M109" s="270"/>
      <c r="N109" s="270"/>
      <c r="O109" s="270"/>
      <c r="P109" s="270"/>
      <c r="Q109" s="270"/>
      <c r="R109" s="271"/>
      <c r="S109" s="272">
        <v>43873</v>
      </c>
      <c r="T109" s="273"/>
    </row>
    <row r="110" spans="1:20" ht="25.9" customHeight="1" x14ac:dyDescent="0.2">
      <c r="A110" s="2"/>
      <c r="B110" s="500" t="s">
        <v>42</v>
      </c>
      <c r="C110" s="501"/>
      <c r="D110" s="501"/>
      <c r="E110" s="501"/>
      <c r="F110" s="501"/>
      <c r="G110" s="501"/>
      <c r="H110" s="501"/>
      <c r="I110" s="501"/>
      <c r="J110" s="501"/>
      <c r="K110" s="501"/>
      <c r="L110" s="501"/>
      <c r="M110" s="501"/>
      <c r="N110" s="501"/>
      <c r="O110" s="501"/>
      <c r="P110" s="501"/>
      <c r="Q110" s="501"/>
      <c r="R110" s="501"/>
      <c r="S110" s="501"/>
      <c r="T110" s="502"/>
    </row>
    <row r="111" spans="1:20" ht="24.6" customHeight="1" x14ac:dyDescent="0.2">
      <c r="A111" s="2"/>
      <c r="B111" s="314" t="s">
        <v>43</v>
      </c>
      <c r="C111" s="413"/>
      <c r="D111" s="413"/>
      <c r="E111" s="315"/>
      <c r="F111" s="180" t="s">
        <v>30</v>
      </c>
      <c r="G111" s="314" t="s">
        <v>44</v>
      </c>
      <c r="H111" s="413"/>
      <c r="I111" s="413"/>
      <c r="J111" s="413"/>
      <c r="K111" s="413"/>
      <c r="L111" s="413"/>
      <c r="M111" s="413"/>
      <c r="N111" s="413"/>
      <c r="O111" s="413"/>
      <c r="P111" s="413"/>
      <c r="Q111" s="413"/>
      <c r="R111" s="315"/>
      <c r="S111" s="314" t="s">
        <v>4</v>
      </c>
      <c r="T111" s="315"/>
    </row>
    <row r="112" spans="1:20" ht="37.9" customHeight="1" x14ac:dyDescent="0.2">
      <c r="A112" s="2"/>
      <c r="B112" s="263" t="s">
        <v>952</v>
      </c>
      <c r="C112" s="263"/>
      <c r="D112" s="263"/>
      <c r="E112" s="263"/>
      <c r="F112" s="200" t="s">
        <v>34</v>
      </c>
      <c r="G112" s="244" t="s">
        <v>915</v>
      </c>
      <c r="H112" s="244"/>
      <c r="I112" s="244"/>
      <c r="J112" s="244"/>
      <c r="K112" s="244"/>
      <c r="L112" s="244"/>
      <c r="M112" s="244"/>
      <c r="N112" s="244"/>
      <c r="O112" s="244"/>
      <c r="P112" s="244"/>
      <c r="Q112" s="244"/>
      <c r="R112" s="244"/>
      <c r="S112" s="245">
        <v>43876</v>
      </c>
      <c r="T112" s="245"/>
    </row>
    <row r="113" spans="1:20" ht="37.9" customHeight="1" x14ac:dyDescent="0.2">
      <c r="A113" s="2"/>
      <c r="B113" s="263"/>
      <c r="C113" s="263"/>
      <c r="D113" s="263"/>
      <c r="E113" s="263"/>
      <c r="F113" s="200" t="s">
        <v>34</v>
      </c>
      <c r="G113" s="244" t="s">
        <v>1261</v>
      </c>
      <c r="H113" s="244"/>
      <c r="I113" s="244"/>
      <c r="J113" s="244"/>
      <c r="K113" s="244"/>
      <c r="L113" s="244"/>
      <c r="M113" s="244"/>
      <c r="N113" s="244"/>
      <c r="O113" s="244"/>
      <c r="P113" s="244"/>
      <c r="Q113" s="244"/>
      <c r="R113" s="244"/>
      <c r="S113" s="245">
        <v>43874</v>
      </c>
      <c r="T113" s="245"/>
    </row>
    <row r="114" spans="1:20" ht="37.9" customHeight="1" x14ac:dyDescent="0.2">
      <c r="A114" s="2"/>
      <c r="B114" s="263"/>
      <c r="C114" s="263"/>
      <c r="D114" s="263"/>
      <c r="E114" s="263"/>
      <c r="F114" s="200" t="s">
        <v>34</v>
      </c>
      <c r="G114" s="244" t="s">
        <v>1262</v>
      </c>
      <c r="H114" s="244"/>
      <c r="I114" s="244"/>
      <c r="J114" s="244"/>
      <c r="K114" s="244"/>
      <c r="L114" s="244"/>
      <c r="M114" s="244"/>
      <c r="N114" s="244"/>
      <c r="O114" s="244"/>
      <c r="P114" s="244"/>
      <c r="Q114" s="244"/>
      <c r="R114" s="244"/>
      <c r="S114" s="245">
        <v>43875</v>
      </c>
      <c r="T114" s="245"/>
    </row>
    <row r="115" spans="1:20" ht="37.9" customHeight="1" x14ac:dyDescent="0.2">
      <c r="A115" s="2"/>
      <c r="B115" s="263" t="s">
        <v>993</v>
      </c>
      <c r="C115" s="263"/>
      <c r="D115" s="263"/>
      <c r="E115" s="263"/>
      <c r="F115" s="200">
        <v>3</v>
      </c>
      <c r="G115" s="244" t="s">
        <v>1263</v>
      </c>
      <c r="H115" s="244"/>
      <c r="I115" s="244"/>
      <c r="J115" s="244"/>
      <c r="K115" s="244"/>
      <c r="L115" s="244"/>
      <c r="M115" s="244"/>
      <c r="N115" s="244"/>
      <c r="O115" s="244"/>
      <c r="P115" s="244"/>
      <c r="Q115" s="244"/>
      <c r="R115" s="244"/>
      <c r="S115" s="245">
        <v>43873</v>
      </c>
      <c r="T115" s="245"/>
    </row>
    <row r="116" spans="1:20" ht="37.9" customHeight="1" x14ac:dyDescent="0.2">
      <c r="A116" s="2"/>
      <c r="B116" s="263"/>
      <c r="C116" s="263"/>
      <c r="D116" s="263"/>
      <c r="E116" s="263"/>
      <c r="F116" s="200" t="s">
        <v>34</v>
      </c>
      <c r="G116" s="244" t="s">
        <v>1264</v>
      </c>
      <c r="H116" s="244"/>
      <c r="I116" s="244"/>
      <c r="J116" s="244"/>
      <c r="K116" s="244"/>
      <c r="L116" s="244"/>
      <c r="M116" s="244"/>
      <c r="N116" s="244"/>
      <c r="O116" s="244"/>
      <c r="P116" s="244"/>
      <c r="Q116" s="244"/>
      <c r="R116" s="244"/>
      <c r="S116" s="245">
        <v>43878</v>
      </c>
      <c r="T116" s="245"/>
    </row>
    <row r="117" spans="1:20" ht="37.9" customHeight="1" x14ac:dyDescent="0.2">
      <c r="A117" s="2"/>
      <c r="B117" s="263" t="s">
        <v>1265</v>
      </c>
      <c r="C117" s="263"/>
      <c r="D117" s="263"/>
      <c r="E117" s="263"/>
      <c r="F117" s="200" t="s">
        <v>34</v>
      </c>
      <c r="G117" s="244" t="s">
        <v>1266</v>
      </c>
      <c r="H117" s="244"/>
      <c r="I117" s="244"/>
      <c r="J117" s="244"/>
      <c r="K117" s="244"/>
      <c r="L117" s="244"/>
      <c r="M117" s="244"/>
      <c r="N117" s="244"/>
      <c r="O117" s="244"/>
      <c r="P117" s="244"/>
      <c r="Q117" s="244"/>
      <c r="R117" s="244"/>
      <c r="S117" s="245">
        <v>43874</v>
      </c>
      <c r="T117" s="245"/>
    </row>
    <row r="118" spans="1:20" ht="37.9" customHeight="1" x14ac:dyDescent="0.2">
      <c r="A118" s="2"/>
      <c r="B118" s="326" t="s">
        <v>1075</v>
      </c>
      <c r="C118" s="326"/>
      <c r="D118" s="326"/>
      <c r="E118" s="326"/>
      <c r="F118" s="200" t="s">
        <v>34</v>
      </c>
      <c r="G118" s="244" t="s">
        <v>1267</v>
      </c>
      <c r="H118" s="244"/>
      <c r="I118" s="244"/>
      <c r="J118" s="244"/>
      <c r="K118" s="244"/>
      <c r="L118" s="244"/>
      <c r="M118" s="244"/>
      <c r="N118" s="244"/>
      <c r="O118" s="244"/>
      <c r="P118" s="244"/>
      <c r="Q118" s="244"/>
      <c r="R118" s="244"/>
      <c r="S118" s="245">
        <v>43879</v>
      </c>
      <c r="T118" s="245"/>
    </row>
    <row r="119" spans="1:20" ht="15" customHeight="1" x14ac:dyDescent="0.2">
      <c r="B119" s="89"/>
      <c r="C119" s="84"/>
      <c r="D119" s="84"/>
      <c r="E119" s="84"/>
      <c r="F119" s="84"/>
      <c r="G119" s="84"/>
      <c r="H119" s="84"/>
      <c r="I119" s="84"/>
      <c r="J119" s="84"/>
      <c r="K119" s="84"/>
      <c r="L119" s="84"/>
      <c r="M119" s="84"/>
      <c r="N119" s="84"/>
      <c r="O119" s="84"/>
      <c r="P119" s="84"/>
      <c r="Q119" s="84"/>
      <c r="R119" s="84"/>
      <c r="S119" s="84"/>
      <c r="T119" s="85"/>
    </row>
    <row r="120" spans="1:20" ht="25.5" customHeight="1" x14ac:dyDescent="0.2">
      <c r="B120" s="316" t="s">
        <v>459</v>
      </c>
      <c r="C120" s="317"/>
      <c r="D120" s="317"/>
      <c r="E120" s="317"/>
      <c r="F120" s="317"/>
      <c r="G120" s="317"/>
      <c r="H120" s="317"/>
      <c r="I120" s="317"/>
      <c r="J120" s="317"/>
      <c r="K120" s="317"/>
      <c r="L120" s="317"/>
      <c r="M120" s="317"/>
      <c r="N120" s="317"/>
      <c r="O120" s="317"/>
      <c r="P120" s="317"/>
      <c r="Q120" s="317"/>
      <c r="R120" s="317"/>
      <c r="S120" s="317"/>
      <c r="T120" s="318"/>
    </row>
    <row r="121" spans="1:20" ht="29.25" customHeight="1" x14ac:dyDescent="0.2">
      <c r="B121" s="484" t="s">
        <v>45</v>
      </c>
      <c r="C121" s="486"/>
      <c r="D121" s="288" t="s">
        <v>602</v>
      </c>
      <c r="E121" s="289"/>
      <c r="F121" s="289"/>
      <c r="G121" s="289"/>
      <c r="H121" s="289"/>
      <c r="I121" s="289"/>
      <c r="J121" s="290"/>
      <c r="K121" s="288" t="s">
        <v>46</v>
      </c>
      <c r="L121" s="289"/>
      <c r="M121" s="289"/>
      <c r="N121" s="289"/>
      <c r="O121" s="289"/>
      <c r="P121" s="289"/>
      <c r="Q121" s="289"/>
      <c r="R121" s="290"/>
      <c r="S121" s="288" t="s">
        <v>4</v>
      </c>
      <c r="T121" s="290"/>
    </row>
    <row r="122" spans="1:20" ht="30" customHeight="1" x14ac:dyDescent="0.2">
      <c r="B122" s="249" t="s">
        <v>517</v>
      </c>
      <c r="C122" s="251"/>
      <c r="D122" s="472" t="s">
        <v>603</v>
      </c>
      <c r="E122" s="473"/>
      <c r="F122" s="473"/>
      <c r="G122" s="473"/>
      <c r="H122" s="473"/>
      <c r="I122" s="473"/>
      <c r="J122" s="474"/>
      <c r="K122" s="274" t="s">
        <v>518</v>
      </c>
      <c r="L122" s="275"/>
      <c r="M122" s="275"/>
      <c r="N122" s="275"/>
      <c r="O122" s="275"/>
      <c r="P122" s="275"/>
      <c r="Q122" s="275"/>
      <c r="R122" s="276"/>
      <c r="S122" s="277" t="s">
        <v>1274</v>
      </c>
      <c r="T122" s="278"/>
    </row>
    <row r="123" spans="1:20" ht="37.15" customHeight="1" x14ac:dyDescent="0.2">
      <c r="B123" s="249" t="s">
        <v>517</v>
      </c>
      <c r="C123" s="251"/>
      <c r="D123" s="472" t="s">
        <v>1275</v>
      </c>
      <c r="E123" s="473"/>
      <c r="F123" s="473"/>
      <c r="G123" s="473"/>
      <c r="H123" s="473"/>
      <c r="I123" s="473"/>
      <c r="J123" s="474"/>
      <c r="K123" s="274" t="s">
        <v>1276</v>
      </c>
      <c r="L123" s="275"/>
      <c r="M123" s="275"/>
      <c r="N123" s="275"/>
      <c r="O123" s="275"/>
      <c r="P123" s="275"/>
      <c r="Q123" s="275"/>
      <c r="R123" s="276"/>
      <c r="S123" s="277">
        <v>43872</v>
      </c>
      <c r="T123" s="278"/>
    </row>
    <row r="124" spans="1:20" ht="30.6" customHeight="1" x14ac:dyDescent="0.2">
      <c r="B124" s="249" t="s">
        <v>10</v>
      </c>
      <c r="C124" s="251"/>
      <c r="D124" s="274" t="s">
        <v>1277</v>
      </c>
      <c r="E124" s="275"/>
      <c r="F124" s="275"/>
      <c r="G124" s="275"/>
      <c r="H124" s="275"/>
      <c r="I124" s="275"/>
      <c r="J124" s="276"/>
      <c r="K124" s="274" t="s">
        <v>1278</v>
      </c>
      <c r="L124" s="275"/>
      <c r="M124" s="275"/>
      <c r="N124" s="275"/>
      <c r="O124" s="275"/>
      <c r="P124" s="275"/>
      <c r="Q124" s="275"/>
      <c r="R124" s="276"/>
      <c r="S124" s="277">
        <v>43873</v>
      </c>
      <c r="T124" s="278"/>
    </row>
    <row r="125" spans="1:20" ht="42.6" customHeight="1" x14ac:dyDescent="0.2">
      <c r="B125" s="249" t="s">
        <v>1074</v>
      </c>
      <c r="C125" s="251"/>
      <c r="D125" s="472" t="s">
        <v>1279</v>
      </c>
      <c r="E125" s="473"/>
      <c r="F125" s="473"/>
      <c r="G125" s="473"/>
      <c r="H125" s="473"/>
      <c r="I125" s="473"/>
      <c r="J125" s="474"/>
      <c r="K125" s="274" t="s">
        <v>1280</v>
      </c>
      <c r="L125" s="275"/>
      <c r="M125" s="275"/>
      <c r="N125" s="275"/>
      <c r="O125" s="275"/>
      <c r="P125" s="275"/>
      <c r="Q125" s="275"/>
      <c r="R125" s="276"/>
      <c r="S125" s="277">
        <v>43873</v>
      </c>
      <c r="T125" s="278"/>
    </row>
    <row r="126" spans="1:20" ht="43.15" customHeight="1" x14ac:dyDescent="0.2">
      <c r="B126" s="249" t="s">
        <v>9</v>
      </c>
      <c r="C126" s="251"/>
      <c r="D126" s="274" t="s">
        <v>1281</v>
      </c>
      <c r="E126" s="275"/>
      <c r="F126" s="275"/>
      <c r="G126" s="275"/>
      <c r="H126" s="275"/>
      <c r="I126" s="275"/>
      <c r="J126" s="276"/>
      <c r="K126" s="274" t="s">
        <v>1282</v>
      </c>
      <c r="L126" s="275"/>
      <c r="M126" s="275"/>
      <c r="N126" s="275"/>
      <c r="O126" s="275"/>
      <c r="P126" s="275"/>
      <c r="Q126" s="275"/>
      <c r="R126" s="276"/>
      <c r="S126" s="277">
        <v>43875</v>
      </c>
      <c r="T126" s="278"/>
    </row>
    <row r="127" spans="1:20" ht="43.15" customHeight="1" x14ac:dyDescent="0.2">
      <c r="B127" s="249" t="s">
        <v>9</v>
      </c>
      <c r="C127" s="251"/>
      <c r="D127" s="274" t="s">
        <v>1283</v>
      </c>
      <c r="E127" s="275"/>
      <c r="F127" s="275"/>
      <c r="G127" s="275"/>
      <c r="H127" s="275"/>
      <c r="I127" s="275"/>
      <c r="J127" s="276"/>
      <c r="K127" s="274" t="s">
        <v>1284</v>
      </c>
      <c r="L127" s="275"/>
      <c r="M127" s="275"/>
      <c r="N127" s="275"/>
      <c r="O127" s="275"/>
      <c r="P127" s="275"/>
      <c r="Q127" s="275"/>
      <c r="R127" s="276"/>
      <c r="S127" s="277">
        <v>43878</v>
      </c>
      <c r="T127" s="278"/>
    </row>
    <row r="128" spans="1:20" ht="36" customHeight="1" x14ac:dyDescent="0.2">
      <c r="B128" s="249" t="s">
        <v>10</v>
      </c>
      <c r="C128" s="251"/>
      <c r="D128" s="274" t="s">
        <v>1285</v>
      </c>
      <c r="E128" s="275"/>
      <c r="F128" s="275"/>
      <c r="G128" s="275"/>
      <c r="H128" s="275"/>
      <c r="I128" s="275"/>
      <c r="J128" s="276"/>
      <c r="K128" s="274" t="s">
        <v>1286</v>
      </c>
      <c r="L128" s="275"/>
      <c r="M128" s="275"/>
      <c r="N128" s="275"/>
      <c r="O128" s="275"/>
      <c r="P128" s="275"/>
      <c r="Q128" s="275"/>
      <c r="R128" s="276"/>
      <c r="S128" s="277">
        <v>43879</v>
      </c>
      <c r="T128" s="278"/>
    </row>
    <row r="129" spans="2:20" ht="34.15" customHeight="1" x14ac:dyDescent="0.2">
      <c r="B129" s="249" t="s">
        <v>10</v>
      </c>
      <c r="C129" s="251"/>
      <c r="D129" s="274" t="s">
        <v>1287</v>
      </c>
      <c r="E129" s="275"/>
      <c r="F129" s="275"/>
      <c r="G129" s="275"/>
      <c r="H129" s="275"/>
      <c r="I129" s="275"/>
      <c r="J129" s="276"/>
      <c r="K129" s="274" t="s">
        <v>1288</v>
      </c>
      <c r="L129" s="275"/>
      <c r="M129" s="275"/>
      <c r="N129" s="275"/>
      <c r="O129" s="275"/>
      <c r="P129" s="275"/>
      <c r="Q129" s="275"/>
      <c r="R129" s="276"/>
      <c r="S129" s="277">
        <v>43879</v>
      </c>
      <c r="T129" s="278"/>
    </row>
    <row r="130" spans="2:20" ht="35.450000000000003" customHeight="1" x14ac:dyDescent="0.2">
      <c r="B130" s="249" t="s">
        <v>517</v>
      </c>
      <c r="C130" s="251"/>
      <c r="D130" s="472" t="s">
        <v>990</v>
      </c>
      <c r="E130" s="473"/>
      <c r="F130" s="473"/>
      <c r="G130" s="473"/>
      <c r="H130" s="473"/>
      <c r="I130" s="473"/>
      <c r="J130" s="474"/>
      <c r="K130" s="274" t="s">
        <v>991</v>
      </c>
      <c r="L130" s="275"/>
      <c r="M130" s="275"/>
      <c r="N130" s="275"/>
      <c r="O130" s="275"/>
      <c r="P130" s="275"/>
      <c r="Q130" s="275"/>
      <c r="R130" s="276"/>
      <c r="S130" s="277" t="s">
        <v>1274</v>
      </c>
      <c r="T130" s="278"/>
    </row>
    <row r="131" spans="2:20" s="3" customFormat="1" ht="22.5" customHeight="1" x14ac:dyDescent="0.2">
      <c r="B131" s="481" t="s">
        <v>47</v>
      </c>
      <c r="C131" s="482"/>
      <c r="D131" s="482"/>
      <c r="E131" s="482"/>
      <c r="F131" s="482"/>
      <c r="G131" s="482"/>
      <c r="H131" s="482"/>
      <c r="I131" s="482"/>
      <c r="J131" s="482"/>
      <c r="K131" s="482"/>
      <c r="L131" s="482"/>
      <c r="M131" s="482"/>
      <c r="N131" s="482"/>
      <c r="O131" s="482"/>
      <c r="P131" s="482"/>
      <c r="Q131" s="482"/>
      <c r="R131" s="482"/>
      <c r="S131" s="482"/>
      <c r="T131" s="483"/>
    </row>
    <row r="132" spans="2:20" s="6" customFormat="1" ht="22.5" customHeight="1" x14ac:dyDescent="0.2">
      <c r="B132" s="484" t="s">
        <v>48</v>
      </c>
      <c r="C132" s="485"/>
      <c r="D132" s="485"/>
      <c r="E132" s="485"/>
      <c r="F132" s="485"/>
      <c r="G132" s="485"/>
      <c r="H132" s="485"/>
      <c r="I132" s="485"/>
      <c r="J132" s="485"/>
      <c r="K132" s="485"/>
      <c r="L132" s="485"/>
      <c r="M132" s="485"/>
      <c r="N132" s="485"/>
      <c r="O132" s="485"/>
      <c r="P132" s="485"/>
      <c r="Q132" s="485"/>
      <c r="R132" s="485"/>
      <c r="S132" s="485"/>
      <c r="T132" s="486"/>
    </row>
    <row r="133" spans="2:20" s="7" customFormat="1" ht="47.1" customHeight="1" x14ac:dyDescent="0.25">
      <c r="B133" s="487" t="s">
        <v>604</v>
      </c>
      <c r="C133" s="488"/>
      <c r="D133" s="488"/>
      <c r="E133" s="488"/>
      <c r="F133" s="488"/>
      <c r="G133" s="488"/>
      <c r="H133" s="488"/>
      <c r="I133" s="488"/>
      <c r="J133" s="488"/>
      <c r="K133" s="488"/>
      <c r="L133" s="488"/>
      <c r="M133" s="488"/>
      <c r="N133" s="488"/>
      <c r="O133" s="488"/>
      <c r="P133" s="488"/>
      <c r="Q133" s="488"/>
      <c r="R133" s="488"/>
      <c r="S133" s="488"/>
      <c r="T133" s="261"/>
    </row>
    <row r="134" spans="2:20" s="6" customFormat="1" ht="22.5" customHeight="1" x14ac:dyDescent="0.2">
      <c r="B134" s="292"/>
      <c r="C134" s="510"/>
      <c r="D134" s="510"/>
      <c r="E134" s="510"/>
      <c r="F134" s="510"/>
      <c r="G134" s="510"/>
      <c r="H134" s="510"/>
      <c r="I134" s="510"/>
      <c r="J134" s="510"/>
      <c r="K134" s="510"/>
      <c r="L134" s="510"/>
      <c r="M134" s="510"/>
      <c r="N134" s="510"/>
      <c r="O134" s="510"/>
      <c r="P134" s="510"/>
      <c r="Q134" s="510"/>
      <c r="R134" s="510"/>
      <c r="S134" s="510"/>
      <c r="T134" s="293"/>
    </row>
    <row r="135" spans="2:20" s="6" customFormat="1" ht="22.5" customHeight="1" x14ac:dyDescent="0.2">
      <c r="B135" s="500" t="s">
        <v>49</v>
      </c>
      <c r="C135" s="501"/>
      <c r="D135" s="501"/>
      <c r="E135" s="501"/>
      <c r="F135" s="501"/>
      <c r="G135" s="501"/>
      <c r="H135" s="501"/>
      <c r="I135" s="501"/>
      <c r="J135" s="501"/>
      <c r="K135" s="501"/>
      <c r="L135" s="501"/>
      <c r="M135" s="501"/>
      <c r="N135" s="501"/>
      <c r="O135" s="501"/>
      <c r="P135" s="501"/>
      <c r="Q135" s="501"/>
      <c r="R135" s="501"/>
      <c r="S135" s="501"/>
      <c r="T135" s="502"/>
    </row>
    <row r="136" spans="2:20" s="6" customFormat="1" ht="22.5" customHeight="1" x14ac:dyDescent="0.2">
      <c r="B136" s="411" t="s">
        <v>50</v>
      </c>
      <c r="C136" s="411"/>
      <c r="D136" s="288" t="s">
        <v>605</v>
      </c>
      <c r="E136" s="289"/>
      <c r="F136" s="289"/>
      <c r="G136" s="289"/>
      <c r="H136" s="289"/>
      <c r="I136" s="289"/>
      <c r="J136" s="290"/>
      <c r="K136" s="423" t="s">
        <v>25</v>
      </c>
      <c r="L136" s="423"/>
      <c r="M136" s="423"/>
      <c r="N136" s="423"/>
      <c r="O136" s="423"/>
      <c r="P136" s="423"/>
      <c r="Q136" s="423"/>
      <c r="R136" s="423"/>
      <c r="S136" s="288" t="s">
        <v>51</v>
      </c>
      <c r="T136" s="290"/>
    </row>
    <row r="137" spans="2:20" s="6" customFormat="1" ht="277.89999999999998" customHeight="1" x14ac:dyDescent="0.2">
      <c r="B137" s="326" t="s">
        <v>52</v>
      </c>
      <c r="C137" s="326"/>
      <c r="D137" s="269" t="s">
        <v>606</v>
      </c>
      <c r="E137" s="270"/>
      <c r="F137" s="270"/>
      <c r="G137" s="270"/>
      <c r="H137" s="270"/>
      <c r="I137" s="270"/>
      <c r="J137" s="271"/>
      <c r="K137" s="507" t="s">
        <v>691</v>
      </c>
      <c r="L137" s="507"/>
      <c r="M137" s="507"/>
      <c r="N137" s="507"/>
      <c r="O137" s="507"/>
      <c r="P137" s="507"/>
      <c r="Q137" s="507"/>
      <c r="R137" s="507"/>
      <c r="S137" s="508" t="s">
        <v>692</v>
      </c>
      <c r="T137" s="509"/>
    </row>
    <row r="138" spans="2:20" s="6" customFormat="1" ht="126.75" customHeight="1" x14ac:dyDescent="0.2">
      <c r="B138" s="326" t="s">
        <v>53</v>
      </c>
      <c r="C138" s="326"/>
      <c r="D138" s="489" t="s">
        <v>607</v>
      </c>
      <c r="E138" s="490"/>
      <c r="F138" s="490"/>
      <c r="G138" s="490"/>
      <c r="H138" s="490"/>
      <c r="I138" s="490"/>
      <c r="J138" s="491"/>
      <c r="K138" s="506" t="s">
        <v>54</v>
      </c>
      <c r="L138" s="506"/>
      <c r="M138" s="506"/>
      <c r="N138" s="506"/>
      <c r="O138" s="506"/>
      <c r="P138" s="506"/>
      <c r="Q138" s="506"/>
      <c r="R138" s="506"/>
      <c r="S138" s="508" t="s">
        <v>692</v>
      </c>
      <c r="T138" s="509"/>
    </row>
    <row r="139" spans="2:20" s="6" customFormat="1" ht="82.5" customHeight="1" x14ac:dyDescent="0.2">
      <c r="B139" s="326" t="s">
        <v>55</v>
      </c>
      <c r="C139" s="326"/>
      <c r="D139" s="489" t="s">
        <v>608</v>
      </c>
      <c r="E139" s="490"/>
      <c r="F139" s="490"/>
      <c r="G139" s="490"/>
      <c r="H139" s="490"/>
      <c r="I139" s="490"/>
      <c r="J139" s="491"/>
      <c r="K139" s="506" t="s">
        <v>56</v>
      </c>
      <c r="L139" s="506"/>
      <c r="M139" s="506"/>
      <c r="N139" s="506"/>
      <c r="O139" s="506"/>
      <c r="P139" s="506"/>
      <c r="Q139" s="506"/>
      <c r="R139" s="506"/>
      <c r="S139" s="504" t="s">
        <v>57</v>
      </c>
      <c r="T139" s="505"/>
    </row>
    <row r="140" spans="2:20" s="6" customFormat="1" ht="329.25" customHeight="1" x14ac:dyDescent="0.2">
      <c r="B140" s="326" t="s">
        <v>22</v>
      </c>
      <c r="C140" s="326"/>
      <c r="D140" s="489" t="s">
        <v>609</v>
      </c>
      <c r="E140" s="490"/>
      <c r="F140" s="490"/>
      <c r="G140" s="490"/>
      <c r="H140" s="490"/>
      <c r="I140" s="490"/>
      <c r="J140" s="491"/>
      <c r="K140" s="244" t="s">
        <v>119</v>
      </c>
      <c r="L140" s="503"/>
      <c r="M140" s="503"/>
      <c r="N140" s="503"/>
      <c r="O140" s="503"/>
      <c r="P140" s="503"/>
      <c r="Q140" s="503"/>
      <c r="R140" s="503"/>
      <c r="S140" s="504" t="s">
        <v>57</v>
      </c>
      <c r="T140" s="505"/>
    </row>
    <row r="141" spans="2:20" s="6" customFormat="1" ht="158.1" customHeight="1" x14ac:dyDescent="0.2">
      <c r="B141" s="326" t="s">
        <v>58</v>
      </c>
      <c r="C141" s="326"/>
      <c r="D141" s="489" t="s">
        <v>610</v>
      </c>
      <c r="E141" s="490"/>
      <c r="F141" s="490"/>
      <c r="G141" s="490"/>
      <c r="H141" s="490"/>
      <c r="I141" s="490"/>
      <c r="J141" s="491"/>
      <c r="K141" s="506" t="s">
        <v>59</v>
      </c>
      <c r="L141" s="506"/>
      <c r="M141" s="506"/>
      <c r="N141" s="506"/>
      <c r="O141" s="506"/>
      <c r="P141" s="506"/>
      <c r="Q141" s="506"/>
      <c r="R141" s="506"/>
      <c r="S141" s="508" t="s">
        <v>60</v>
      </c>
      <c r="T141" s="509"/>
    </row>
    <row r="142" spans="2:20" s="6" customFormat="1" ht="22.5" customHeight="1" x14ac:dyDescent="0.2">
      <c r="B142" s="311"/>
      <c r="C142" s="312"/>
      <c r="D142" s="312"/>
      <c r="E142" s="312"/>
      <c r="F142" s="312"/>
      <c r="G142" s="312"/>
      <c r="H142" s="312"/>
      <c r="I142" s="312"/>
      <c r="J142" s="312"/>
      <c r="K142" s="312"/>
      <c r="L142" s="312"/>
      <c r="M142" s="312"/>
      <c r="N142" s="312"/>
      <c r="O142" s="312"/>
      <c r="P142" s="312"/>
      <c r="Q142" s="312"/>
      <c r="R142" s="312"/>
      <c r="S142" s="312"/>
      <c r="T142" s="313"/>
    </row>
    <row r="143" spans="2:20" s="3" customFormat="1" ht="22.5" customHeight="1" x14ac:dyDescent="0.2">
      <c r="B143" s="500" t="s">
        <v>120</v>
      </c>
      <c r="C143" s="501"/>
      <c r="D143" s="501"/>
      <c r="E143" s="501"/>
      <c r="F143" s="501"/>
      <c r="G143" s="501"/>
      <c r="H143" s="501"/>
      <c r="I143" s="501"/>
      <c r="J143" s="501"/>
      <c r="K143" s="501"/>
      <c r="L143" s="501"/>
      <c r="M143" s="501"/>
      <c r="N143" s="501"/>
      <c r="O143" s="501"/>
      <c r="P143" s="501"/>
      <c r="Q143" s="501"/>
      <c r="R143" s="501"/>
      <c r="S143" s="501"/>
      <c r="T143" s="502"/>
    </row>
    <row r="144" spans="2:20" s="3" customFormat="1" ht="29.25" customHeight="1" x14ac:dyDescent="0.2">
      <c r="B144" s="4"/>
      <c r="C144" s="4"/>
      <c r="D144" s="4"/>
      <c r="E144" s="4"/>
      <c r="F144" s="4"/>
      <c r="G144" s="129"/>
      <c r="H144" s="4"/>
      <c r="I144" s="5"/>
      <c r="J144" s="4"/>
      <c r="K144" s="4"/>
      <c r="L144" s="327"/>
      <c r="M144" s="328"/>
      <c r="N144" s="328"/>
      <c r="O144" s="328"/>
      <c r="P144" s="328"/>
      <c r="Q144" s="328"/>
      <c r="R144" s="328"/>
      <c r="S144" s="328"/>
      <c r="T144" s="329"/>
    </row>
    <row r="145" spans="2:20" s="3" customFormat="1" ht="22.5" customHeight="1" x14ac:dyDescent="0.2">
      <c r="B145" s="340" t="s">
        <v>61</v>
      </c>
      <c r="C145" s="342"/>
      <c r="D145" s="342"/>
      <c r="E145" s="342"/>
      <c r="F145" s="342"/>
      <c r="G145" s="342"/>
      <c r="H145" s="342"/>
      <c r="I145" s="342"/>
      <c r="J145" s="342"/>
      <c r="K145" s="341"/>
      <c r="L145" s="330"/>
      <c r="M145" s="331"/>
      <c r="N145" s="331"/>
      <c r="O145" s="331"/>
      <c r="P145" s="331"/>
      <c r="Q145" s="331"/>
      <c r="R145" s="331"/>
      <c r="S145" s="331"/>
      <c r="T145" s="332"/>
    </row>
    <row r="146" spans="2:20" s="3" customFormat="1" ht="28.5" customHeight="1" x14ac:dyDescent="0.2">
      <c r="B146" s="326" t="s">
        <v>62</v>
      </c>
      <c r="C146" s="326"/>
      <c r="D146" s="326"/>
      <c r="E146" s="340" t="s">
        <v>555</v>
      </c>
      <c r="F146" s="341"/>
      <c r="G146" s="8" t="s">
        <v>63</v>
      </c>
      <c r="H146" s="9" t="s">
        <v>64</v>
      </c>
      <c r="I146" s="10" t="s">
        <v>65</v>
      </c>
      <c r="J146" s="125" t="s">
        <v>66</v>
      </c>
      <c r="K146" s="125" t="s">
        <v>67</v>
      </c>
      <c r="L146" s="330"/>
      <c r="M146" s="331"/>
      <c r="N146" s="331"/>
      <c r="O146" s="331"/>
      <c r="P146" s="331"/>
      <c r="Q146" s="331"/>
      <c r="R146" s="331"/>
      <c r="S146" s="331"/>
      <c r="T146" s="332"/>
    </row>
    <row r="147" spans="2:20" s="3" customFormat="1" ht="25.5" customHeight="1" x14ac:dyDescent="0.2">
      <c r="B147" s="254" t="s">
        <v>68</v>
      </c>
      <c r="C147" s="255"/>
      <c r="D147" s="256"/>
      <c r="E147" s="252">
        <v>38.89</v>
      </c>
      <c r="F147" s="253"/>
      <c r="G147" s="14">
        <f>+E160</f>
        <v>0.4335</v>
      </c>
      <c r="H147" s="30">
        <f>+G160</f>
        <v>0.55769999999999997</v>
      </c>
      <c r="I147" s="11">
        <v>42684</v>
      </c>
      <c r="J147" s="11">
        <v>44549</v>
      </c>
      <c r="K147" s="12">
        <f t="shared" ref="K147:K154" si="0">+J147-I147</f>
        <v>1865</v>
      </c>
      <c r="L147" s="330"/>
      <c r="M147" s="331"/>
      <c r="N147" s="331"/>
      <c r="O147" s="331"/>
      <c r="P147" s="331"/>
      <c r="Q147" s="331"/>
      <c r="R147" s="331"/>
      <c r="S147" s="331"/>
      <c r="T147" s="332"/>
    </row>
    <row r="148" spans="2:20" s="3" customFormat="1" ht="15" customHeight="1" x14ac:dyDescent="0.2">
      <c r="B148" s="254" t="s">
        <v>69</v>
      </c>
      <c r="C148" s="255"/>
      <c r="D148" s="256"/>
      <c r="E148" s="252">
        <v>21.84</v>
      </c>
      <c r="F148" s="253"/>
      <c r="G148" s="14">
        <f>+F226</f>
        <v>0.37430000000000002</v>
      </c>
      <c r="H148" s="30">
        <f>+H226</f>
        <v>0.4632</v>
      </c>
      <c r="I148" s="11">
        <v>43044</v>
      </c>
      <c r="J148" s="11">
        <v>44484</v>
      </c>
      <c r="K148" s="12">
        <f t="shared" si="0"/>
        <v>1440</v>
      </c>
      <c r="L148" s="330"/>
      <c r="M148" s="331"/>
      <c r="N148" s="331"/>
      <c r="O148" s="331"/>
      <c r="P148" s="331"/>
      <c r="Q148" s="331"/>
      <c r="R148" s="331"/>
      <c r="S148" s="331"/>
      <c r="T148" s="332"/>
    </row>
    <row r="149" spans="2:20" s="3" customFormat="1" ht="30.75" customHeight="1" x14ac:dyDescent="0.2">
      <c r="B149" s="254" t="s">
        <v>70</v>
      </c>
      <c r="C149" s="255"/>
      <c r="D149" s="256"/>
      <c r="E149" s="252">
        <v>0</v>
      </c>
      <c r="F149" s="253"/>
      <c r="G149" s="90">
        <f>F270</f>
        <v>1</v>
      </c>
      <c r="H149" s="13">
        <f>H270</f>
        <v>1</v>
      </c>
      <c r="I149" s="11">
        <v>42689</v>
      </c>
      <c r="J149" s="11">
        <v>42840</v>
      </c>
      <c r="K149" s="12">
        <f t="shared" si="0"/>
        <v>151</v>
      </c>
      <c r="L149" s="330"/>
      <c r="M149" s="331"/>
      <c r="N149" s="331"/>
      <c r="O149" s="331"/>
      <c r="P149" s="331"/>
      <c r="Q149" s="331"/>
      <c r="R149" s="331"/>
      <c r="S149" s="331"/>
      <c r="T149" s="332"/>
    </row>
    <row r="150" spans="2:20" s="3" customFormat="1" ht="25.5" customHeight="1" x14ac:dyDescent="0.2">
      <c r="B150" s="254" t="s">
        <v>71</v>
      </c>
      <c r="C150" s="255"/>
      <c r="D150" s="256"/>
      <c r="E150" s="252">
        <v>34.69</v>
      </c>
      <c r="F150" s="253"/>
      <c r="G150" s="14">
        <f>+E285</f>
        <v>0.55759999999999998</v>
      </c>
      <c r="H150" s="30">
        <f>+G285</f>
        <v>0.59660000000000002</v>
      </c>
      <c r="I150" s="11">
        <v>42684</v>
      </c>
      <c r="J150" s="11">
        <v>44549</v>
      </c>
      <c r="K150" s="12">
        <f t="shared" si="0"/>
        <v>1865</v>
      </c>
      <c r="L150" s="330"/>
      <c r="M150" s="331"/>
      <c r="N150" s="331"/>
      <c r="O150" s="331"/>
      <c r="P150" s="331"/>
      <c r="Q150" s="331"/>
      <c r="R150" s="331"/>
      <c r="S150" s="331"/>
      <c r="T150" s="332"/>
    </row>
    <row r="151" spans="2:20" s="3" customFormat="1" ht="23.25" customHeight="1" x14ac:dyDescent="0.2">
      <c r="B151" s="254" t="s">
        <v>72</v>
      </c>
      <c r="C151" s="255"/>
      <c r="D151" s="256"/>
      <c r="E151" s="304">
        <v>4.58</v>
      </c>
      <c r="F151" s="305"/>
      <c r="G151" s="119">
        <f>+H309</f>
        <v>0</v>
      </c>
      <c r="H151" s="31">
        <f>+H306</f>
        <v>0</v>
      </c>
      <c r="I151" s="11">
        <v>42684</v>
      </c>
      <c r="J151" s="11">
        <v>43764</v>
      </c>
      <c r="K151" s="12">
        <f t="shared" si="0"/>
        <v>1080</v>
      </c>
      <c r="L151" s="330"/>
      <c r="M151" s="331"/>
      <c r="N151" s="331"/>
      <c r="O151" s="331"/>
      <c r="P151" s="331"/>
      <c r="Q151" s="331"/>
      <c r="R151" s="331"/>
      <c r="S151" s="331"/>
      <c r="T151" s="332"/>
    </row>
    <row r="152" spans="2:20" s="3" customFormat="1" ht="22.5" customHeight="1" x14ac:dyDescent="0.2">
      <c r="B152" s="254" t="s">
        <v>73</v>
      </c>
      <c r="C152" s="255"/>
      <c r="D152" s="256"/>
      <c r="E152" s="306"/>
      <c r="F152" s="307"/>
      <c r="G152" s="119">
        <f>+F322</f>
        <v>1</v>
      </c>
      <c r="H152" s="31">
        <f>+H322</f>
        <v>0.82099999999999995</v>
      </c>
      <c r="I152" s="11">
        <v>42684</v>
      </c>
      <c r="J152" s="11">
        <v>43764</v>
      </c>
      <c r="K152" s="12">
        <f t="shared" si="0"/>
        <v>1080</v>
      </c>
      <c r="L152" s="330"/>
      <c r="M152" s="331"/>
      <c r="N152" s="331"/>
      <c r="O152" s="331"/>
      <c r="P152" s="331"/>
      <c r="Q152" s="331"/>
      <c r="R152" s="331"/>
      <c r="S152" s="331"/>
      <c r="T152" s="332"/>
    </row>
    <row r="153" spans="2:20" s="21" customFormat="1" ht="15" customHeight="1" x14ac:dyDescent="0.2">
      <c r="B153" s="254"/>
      <c r="C153" s="255"/>
      <c r="D153" s="256"/>
      <c r="E153" s="14"/>
      <c r="F153" s="14"/>
      <c r="G153" s="15"/>
      <c r="H153" s="16"/>
      <c r="I153" s="16"/>
      <c r="J153" s="16"/>
      <c r="K153" s="17"/>
      <c r="L153" s="330"/>
      <c r="M153" s="331"/>
      <c r="N153" s="331"/>
      <c r="O153" s="331"/>
      <c r="P153" s="331"/>
      <c r="Q153" s="331"/>
      <c r="R153" s="331"/>
      <c r="S153" s="331"/>
      <c r="T153" s="332"/>
    </row>
    <row r="154" spans="2:20" s="21" customFormat="1" ht="15" customHeight="1" x14ac:dyDescent="0.25">
      <c r="B154" s="340" t="s">
        <v>74</v>
      </c>
      <c r="C154" s="342"/>
      <c r="D154" s="341"/>
      <c r="E154" s="252">
        <f>SUM(E147:F151)</f>
        <v>100</v>
      </c>
      <c r="F154" s="253"/>
      <c r="G154" s="131">
        <f>+G147*E147+G148*E148+G149*E149+G150*E150+G152*E151</f>
        <v>48.956671</v>
      </c>
      <c r="H154" s="131">
        <f>+H147*E147+H148*E148+H149*E149+H150*E150+H152*E151</f>
        <v>56.261474999999997</v>
      </c>
      <c r="I154" s="11">
        <v>42684</v>
      </c>
      <c r="J154" s="11">
        <v>44549</v>
      </c>
      <c r="K154" s="12">
        <f t="shared" si="0"/>
        <v>1865</v>
      </c>
      <c r="L154" s="330"/>
      <c r="M154" s="331"/>
      <c r="N154" s="331"/>
      <c r="O154" s="331"/>
      <c r="P154" s="331"/>
      <c r="Q154" s="331"/>
      <c r="R154" s="331"/>
      <c r="S154" s="331"/>
      <c r="T154" s="332"/>
    </row>
    <row r="155" spans="2:20" s="21" customFormat="1" ht="14.25" x14ac:dyDescent="0.2">
      <c r="B155" s="126"/>
      <c r="C155" s="126"/>
      <c r="D155" s="126"/>
      <c r="E155" s="14"/>
      <c r="F155" s="14"/>
      <c r="G155" s="18"/>
      <c r="H155" s="16"/>
      <c r="I155" s="19"/>
      <c r="J155" s="16"/>
      <c r="K155" s="16"/>
      <c r="L155" s="333"/>
      <c r="M155" s="334"/>
      <c r="N155" s="334"/>
      <c r="O155" s="334"/>
      <c r="P155" s="334"/>
      <c r="Q155" s="334"/>
      <c r="R155" s="334"/>
      <c r="S155" s="334"/>
      <c r="T155" s="335"/>
    </row>
    <row r="156" spans="2:20" s="3" customFormat="1" ht="15" customHeight="1" x14ac:dyDescent="0.2">
      <c r="B156" s="320" t="s">
        <v>75</v>
      </c>
      <c r="C156" s="321"/>
      <c r="D156" s="321"/>
      <c r="E156" s="321"/>
      <c r="F156" s="321"/>
      <c r="G156" s="321"/>
      <c r="H156" s="321"/>
      <c r="I156" s="321"/>
      <c r="J156" s="321"/>
      <c r="K156" s="321"/>
      <c r="L156" s="321"/>
      <c r="M156" s="321"/>
      <c r="N156" s="321"/>
      <c r="O156" s="321"/>
      <c r="P156" s="321"/>
      <c r="Q156" s="321"/>
      <c r="R156" s="321"/>
      <c r="S156" s="321"/>
      <c r="T156" s="322"/>
    </row>
    <row r="157" spans="2:20" s="3" customFormat="1" ht="22.5" customHeight="1" x14ac:dyDescent="0.2">
      <c r="B157" s="349" t="s">
        <v>661</v>
      </c>
      <c r="C157" s="350"/>
      <c r="D157" s="350"/>
      <c r="E157" s="350"/>
      <c r="F157" s="350"/>
      <c r="G157" s="350"/>
      <c r="H157" s="350"/>
      <c r="I157" s="350"/>
      <c r="J157" s="350"/>
      <c r="K157" s="350"/>
      <c r="L157" s="350"/>
      <c r="M157" s="350"/>
      <c r="N157" s="350"/>
      <c r="O157" s="350"/>
      <c r="P157" s="350"/>
      <c r="Q157" s="350"/>
      <c r="R157" s="350"/>
      <c r="S157" s="350"/>
      <c r="T157" s="351"/>
    </row>
    <row r="158" spans="2:20" s="3" customFormat="1" ht="33.75" customHeight="1" x14ac:dyDescent="0.2">
      <c r="B158" s="323" t="s">
        <v>121</v>
      </c>
      <c r="C158" s="324"/>
      <c r="D158" s="324"/>
      <c r="E158" s="324"/>
      <c r="F158" s="324"/>
      <c r="G158" s="324"/>
      <c r="H158" s="324"/>
      <c r="I158" s="324"/>
      <c r="J158" s="324"/>
      <c r="K158" s="325"/>
      <c r="L158" s="352"/>
      <c r="M158" s="353"/>
      <c r="N158" s="353"/>
      <c r="O158" s="353"/>
      <c r="P158" s="353"/>
      <c r="Q158" s="353"/>
      <c r="R158" s="353"/>
      <c r="S158" s="353"/>
      <c r="T158" s="354"/>
    </row>
    <row r="159" spans="2:20" s="3" customFormat="1" ht="22.5" customHeight="1" x14ac:dyDescent="0.2">
      <c r="B159" s="263" t="s">
        <v>76</v>
      </c>
      <c r="C159" s="263"/>
      <c r="D159" s="263"/>
      <c r="E159" s="249" t="s">
        <v>556</v>
      </c>
      <c r="F159" s="251"/>
      <c r="G159" s="263" t="s">
        <v>64</v>
      </c>
      <c r="H159" s="263"/>
      <c r="I159" s="263" t="s">
        <v>77</v>
      </c>
      <c r="J159" s="263"/>
      <c r="K159" s="263"/>
      <c r="L159" s="355"/>
      <c r="M159" s="356"/>
      <c r="N159" s="356"/>
      <c r="O159" s="356"/>
      <c r="P159" s="356"/>
      <c r="Q159" s="356"/>
      <c r="R159" s="356"/>
      <c r="S159" s="356"/>
      <c r="T159" s="357"/>
    </row>
    <row r="160" spans="2:20" s="3" customFormat="1" ht="22.5" customHeight="1" x14ac:dyDescent="0.2">
      <c r="B160" s="262" t="s">
        <v>78</v>
      </c>
      <c r="C160" s="262"/>
      <c r="D160" s="262"/>
      <c r="E160" s="308">
        <f>+G163</f>
        <v>0.4335</v>
      </c>
      <c r="F160" s="310"/>
      <c r="G160" s="303">
        <v>0.55769999999999997</v>
      </c>
      <c r="H160" s="303"/>
      <c r="I160" s="260">
        <f>E160-G160</f>
        <v>-0.12419999999999998</v>
      </c>
      <c r="J160" s="260"/>
      <c r="K160" s="260"/>
      <c r="L160" s="355"/>
      <c r="M160" s="356"/>
      <c r="N160" s="356"/>
      <c r="O160" s="356"/>
      <c r="P160" s="356"/>
      <c r="Q160" s="356"/>
      <c r="R160" s="356"/>
      <c r="S160" s="356"/>
      <c r="T160" s="357"/>
    </row>
    <row r="161" spans="2:20" s="3" customFormat="1" ht="22.5" customHeight="1" x14ac:dyDescent="0.2">
      <c r="B161" s="311"/>
      <c r="C161" s="312"/>
      <c r="D161" s="312"/>
      <c r="E161" s="312"/>
      <c r="F161" s="312"/>
      <c r="G161" s="312"/>
      <c r="H161" s="312"/>
      <c r="I161" s="312"/>
      <c r="J161" s="312"/>
      <c r="K161" s="313"/>
      <c r="L161" s="355"/>
      <c r="M161" s="356"/>
      <c r="N161" s="356"/>
      <c r="O161" s="356"/>
      <c r="P161" s="356"/>
      <c r="Q161" s="356"/>
      <c r="R161" s="356"/>
      <c r="S161" s="356"/>
      <c r="T161" s="357"/>
    </row>
    <row r="162" spans="2:20" s="3" customFormat="1" ht="32.25" customHeight="1" x14ac:dyDescent="0.2">
      <c r="B162" s="263" t="s">
        <v>79</v>
      </c>
      <c r="C162" s="263"/>
      <c r="D162" s="263" t="s">
        <v>66</v>
      </c>
      <c r="E162" s="263"/>
      <c r="F162" s="122" t="s">
        <v>80</v>
      </c>
      <c r="G162" s="260" t="s">
        <v>81</v>
      </c>
      <c r="H162" s="260"/>
      <c r="I162" s="122" t="s">
        <v>82</v>
      </c>
      <c r="J162" s="260" t="s">
        <v>83</v>
      </c>
      <c r="K162" s="260"/>
      <c r="L162" s="355"/>
      <c r="M162" s="356"/>
      <c r="N162" s="356"/>
      <c r="O162" s="356"/>
      <c r="P162" s="356"/>
      <c r="Q162" s="356"/>
      <c r="R162" s="356"/>
      <c r="S162" s="356"/>
      <c r="T162" s="357"/>
    </row>
    <row r="163" spans="2:20" s="3" customFormat="1" ht="29.25" customHeight="1" x14ac:dyDescent="0.2">
      <c r="B163" s="336">
        <f>I147</f>
        <v>42684</v>
      </c>
      <c r="C163" s="365"/>
      <c r="D163" s="336">
        <f>J147</f>
        <v>44549</v>
      </c>
      <c r="E163" s="365"/>
      <c r="F163" s="20">
        <f>K147</f>
        <v>1865</v>
      </c>
      <c r="G163" s="308">
        <v>0.4335</v>
      </c>
      <c r="H163" s="309"/>
      <c r="I163" s="309"/>
      <c r="J163" s="309"/>
      <c r="K163" s="310"/>
      <c r="L163" s="355"/>
      <c r="M163" s="356"/>
      <c r="N163" s="356"/>
      <c r="O163" s="356"/>
      <c r="P163" s="356"/>
      <c r="Q163" s="356"/>
      <c r="R163" s="356"/>
      <c r="S163" s="356"/>
      <c r="T163" s="357"/>
    </row>
    <row r="164" spans="2:20" s="3" customFormat="1" ht="25.5" customHeight="1" x14ac:dyDescent="0.2">
      <c r="B164" s="311"/>
      <c r="C164" s="312"/>
      <c r="D164" s="312"/>
      <c r="E164" s="312"/>
      <c r="F164" s="312"/>
      <c r="G164" s="312"/>
      <c r="H164" s="312"/>
      <c r="I164" s="312"/>
      <c r="J164" s="312"/>
      <c r="K164" s="313"/>
      <c r="L164" s="355"/>
      <c r="M164" s="356"/>
      <c r="N164" s="356"/>
      <c r="O164" s="356"/>
      <c r="P164" s="356"/>
      <c r="Q164" s="356"/>
      <c r="R164" s="356"/>
      <c r="S164" s="356"/>
      <c r="T164" s="357"/>
    </row>
    <row r="165" spans="2:20" s="3" customFormat="1" ht="19.5" customHeight="1" x14ac:dyDescent="0.2">
      <c r="B165" s="323" t="s">
        <v>84</v>
      </c>
      <c r="C165" s="324"/>
      <c r="D165" s="324"/>
      <c r="E165" s="324"/>
      <c r="F165" s="324"/>
      <c r="G165" s="324"/>
      <c r="H165" s="324"/>
      <c r="I165" s="324"/>
      <c r="J165" s="324"/>
      <c r="K165" s="325"/>
      <c r="L165" s="358"/>
      <c r="M165" s="359"/>
      <c r="N165" s="359"/>
      <c r="O165" s="359"/>
      <c r="P165" s="359"/>
      <c r="Q165" s="359"/>
      <c r="R165" s="359"/>
      <c r="S165" s="359"/>
      <c r="T165" s="360"/>
    </row>
    <row r="166" spans="2:20" s="3" customFormat="1" ht="22.5" customHeight="1" x14ac:dyDescent="0.2">
      <c r="B166" s="319" t="s">
        <v>85</v>
      </c>
      <c r="C166" s="319"/>
      <c r="D166" s="319"/>
      <c r="E166" s="319"/>
      <c r="F166" s="319" t="s">
        <v>46</v>
      </c>
      <c r="G166" s="319"/>
      <c r="H166" s="319"/>
      <c r="I166" s="319"/>
      <c r="J166" s="343" t="s">
        <v>86</v>
      </c>
      <c r="K166" s="344"/>
      <c r="L166" s="344"/>
      <c r="M166" s="344"/>
      <c r="N166" s="344"/>
      <c r="O166" s="344"/>
      <c r="P166" s="344"/>
      <c r="Q166" s="344"/>
      <c r="R166" s="344"/>
      <c r="S166" s="344"/>
      <c r="T166" s="345"/>
    </row>
    <row r="167" spans="2:20" s="3" customFormat="1" ht="19.5" customHeight="1" x14ac:dyDescent="0.2">
      <c r="B167" s="319" t="s">
        <v>87</v>
      </c>
      <c r="C167" s="319"/>
      <c r="D167" s="319" t="s">
        <v>557</v>
      </c>
      <c r="E167" s="319"/>
      <c r="F167" s="319"/>
      <c r="G167" s="319"/>
      <c r="H167" s="319"/>
      <c r="I167" s="319"/>
      <c r="J167" s="346"/>
      <c r="K167" s="347"/>
      <c r="L167" s="347"/>
      <c r="M167" s="347"/>
      <c r="N167" s="347"/>
      <c r="O167" s="347"/>
      <c r="P167" s="347"/>
      <c r="Q167" s="347"/>
      <c r="R167" s="347"/>
      <c r="S167" s="347"/>
      <c r="T167" s="348"/>
    </row>
    <row r="168" spans="2:20" s="3" customFormat="1" ht="77.45" customHeight="1" x14ac:dyDescent="0.2">
      <c r="B168" s="246" t="s">
        <v>619</v>
      </c>
      <c r="C168" s="247"/>
      <c r="D168" s="246"/>
      <c r="E168" s="247"/>
      <c r="F168" s="246" t="s">
        <v>620</v>
      </c>
      <c r="G168" s="248"/>
      <c r="H168" s="248"/>
      <c r="I168" s="247"/>
      <c r="J168" s="241" t="s">
        <v>1104</v>
      </c>
      <c r="K168" s="242"/>
      <c r="L168" s="242"/>
      <c r="M168" s="242"/>
      <c r="N168" s="242"/>
      <c r="O168" s="242"/>
      <c r="P168" s="242"/>
      <c r="Q168" s="242"/>
      <c r="R168" s="242"/>
      <c r="S168" s="242"/>
      <c r="T168" s="243"/>
    </row>
    <row r="169" spans="2:20" s="3" customFormat="1" ht="59.45" customHeight="1" x14ac:dyDescent="0.2">
      <c r="B169" s="246" t="s">
        <v>897</v>
      </c>
      <c r="C169" s="247"/>
      <c r="D169" s="246"/>
      <c r="E169" s="247"/>
      <c r="F169" s="246" t="s">
        <v>888</v>
      </c>
      <c r="G169" s="248"/>
      <c r="H169" s="248"/>
      <c r="I169" s="247"/>
      <c r="J169" s="241" t="s">
        <v>981</v>
      </c>
      <c r="K169" s="242"/>
      <c r="L169" s="242"/>
      <c r="M169" s="242"/>
      <c r="N169" s="242"/>
      <c r="O169" s="242"/>
      <c r="P169" s="242"/>
      <c r="Q169" s="242"/>
      <c r="R169" s="242"/>
      <c r="S169" s="242"/>
      <c r="T169" s="243"/>
    </row>
    <row r="170" spans="2:20" s="3" customFormat="1" ht="53.45" customHeight="1" x14ac:dyDescent="0.2">
      <c r="B170" s="246" t="s">
        <v>1036</v>
      </c>
      <c r="C170" s="247"/>
      <c r="D170" s="246"/>
      <c r="E170" s="247"/>
      <c r="F170" s="246" t="s">
        <v>649</v>
      </c>
      <c r="G170" s="248"/>
      <c r="H170" s="248"/>
      <c r="I170" s="247"/>
      <c r="J170" s="241" t="s">
        <v>1105</v>
      </c>
      <c r="K170" s="242"/>
      <c r="L170" s="242"/>
      <c r="M170" s="242"/>
      <c r="N170" s="242"/>
      <c r="O170" s="242"/>
      <c r="P170" s="242"/>
      <c r="Q170" s="242"/>
      <c r="R170" s="242"/>
      <c r="S170" s="242"/>
      <c r="T170" s="243"/>
    </row>
    <row r="171" spans="2:20" s="3" customFormat="1" ht="67.900000000000006" customHeight="1" x14ac:dyDescent="0.2">
      <c r="B171" s="246" t="s">
        <v>1037</v>
      </c>
      <c r="C171" s="247"/>
      <c r="D171" s="246"/>
      <c r="E171" s="247"/>
      <c r="F171" s="246" t="s">
        <v>649</v>
      </c>
      <c r="G171" s="248"/>
      <c r="H171" s="248"/>
      <c r="I171" s="247"/>
      <c r="J171" s="241" t="s">
        <v>1038</v>
      </c>
      <c r="K171" s="242"/>
      <c r="L171" s="242"/>
      <c r="M171" s="242"/>
      <c r="N171" s="242"/>
      <c r="O171" s="242"/>
      <c r="P171" s="242"/>
      <c r="Q171" s="242"/>
      <c r="R171" s="242"/>
      <c r="S171" s="242"/>
      <c r="T171" s="243"/>
    </row>
    <row r="172" spans="2:20" s="3" customFormat="1" ht="51.6" customHeight="1" x14ac:dyDescent="0.2">
      <c r="B172" s="246" t="s">
        <v>621</v>
      </c>
      <c r="C172" s="247"/>
      <c r="D172" s="246"/>
      <c r="E172" s="247"/>
      <c r="F172" s="246" t="s">
        <v>622</v>
      </c>
      <c r="G172" s="248"/>
      <c r="H172" s="248"/>
      <c r="I172" s="247"/>
      <c r="J172" s="241" t="s">
        <v>922</v>
      </c>
      <c r="K172" s="242"/>
      <c r="L172" s="242"/>
      <c r="M172" s="242"/>
      <c r="N172" s="242"/>
      <c r="O172" s="242"/>
      <c r="P172" s="242"/>
      <c r="Q172" s="242"/>
      <c r="R172" s="242"/>
      <c r="S172" s="242"/>
      <c r="T172" s="243"/>
    </row>
    <row r="173" spans="2:20" s="3" customFormat="1" ht="57" customHeight="1" x14ac:dyDescent="0.2">
      <c r="B173" s="246" t="s">
        <v>693</v>
      </c>
      <c r="C173" s="247"/>
      <c r="D173" s="246" t="s">
        <v>694</v>
      </c>
      <c r="E173" s="247"/>
      <c r="F173" s="246" t="s">
        <v>623</v>
      </c>
      <c r="G173" s="248"/>
      <c r="H173" s="248"/>
      <c r="I173" s="247"/>
      <c r="J173" s="241" t="s">
        <v>1106</v>
      </c>
      <c r="K173" s="242"/>
      <c r="L173" s="242"/>
      <c r="M173" s="242"/>
      <c r="N173" s="242"/>
      <c r="O173" s="242"/>
      <c r="P173" s="242"/>
      <c r="Q173" s="242"/>
      <c r="R173" s="242"/>
      <c r="S173" s="242"/>
      <c r="T173" s="243"/>
    </row>
    <row r="174" spans="2:20" s="3" customFormat="1" ht="31.15" customHeight="1" x14ac:dyDescent="0.2">
      <c r="B174" s="246" t="s">
        <v>624</v>
      </c>
      <c r="C174" s="247"/>
      <c r="D174" s="246"/>
      <c r="E174" s="247"/>
      <c r="F174" s="246" t="s">
        <v>625</v>
      </c>
      <c r="G174" s="248"/>
      <c r="H174" s="248"/>
      <c r="I174" s="247"/>
      <c r="J174" s="241" t="s">
        <v>1107</v>
      </c>
      <c r="K174" s="242"/>
      <c r="L174" s="242"/>
      <c r="M174" s="242"/>
      <c r="N174" s="242"/>
      <c r="O174" s="242"/>
      <c r="P174" s="242"/>
      <c r="Q174" s="242"/>
      <c r="R174" s="242"/>
      <c r="S174" s="242"/>
      <c r="T174" s="243"/>
    </row>
    <row r="175" spans="2:20" s="3" customFormat="1" ht="51.6" customHeight="1" x14ac:dyDescent="0.2">
      <c r="B175" s="246" t="s">
        <v>689</v>
      </c>
      <c r="C175" s="247"/>
      <c r="D175" s="246"/>
      <c r="E175" s="247"/>
      <c r="F175" s="246" t="s">
        <v>690</v>
      </c>
      <c r="G175" s="248"/>
      <c r="H175" s="248"/>
      <c r="I175" s="247"/>
      <c r="J175" s="241" t="s">
        <v>948</v>
      </c>
      <c r="K175" s="242"/>
      <c r="L175" s="242"/>
      <c r="M175" s="242"/>
      <c r="N175" s="242"/>
      <c r="O175" s="242"/>
      <c r="P175" s="242"/>
      <c r="Q175" s="242"/>
      <c r="R175" s="242"/>
      <c r="S175" s="242"/>
      <c r="T175" s="243"/>
    </row>
    <row r="176" spans="2:20" s="3" customFormat="1" ht="42.6" customHeight="1" x14ac:dyDescent="0.2">
      <c r="B176" s="246" t="s">
        <v>626</v>
      </c>
      <c r="C176" s="247"/>
      <c r="D176" s="246"/>
      <c r="E176" s="247"/>
      <c r="F176" s="246" t="s">
        <v>627</v>
      </c>
      <c r="G176" s="248"/>
      <c r="H176" s="248"/>
      <c r="I176" s="247"/>
      <c r="J176" s="241" t="s">
        <v>1108</v>
      </c>
      <c r="K176" s="242"/>
      <c r="L176" s="242"/>
      <c r="M176" s="242"/>
      <c r="N176" s="242"/>
      <c r="O176" s="242"/>
      <c r="P176" s="242"/>
      <c r="Q176" s="242"/>
      <c r="R176" s="242"/>
      <c r="S176" s="242"/>
      <c r="T176" s="243"/>
    </row>
    <row r="177" spans="2:20" s="3" customFormat="1" ht="56.45" customHeight="1" x14ac:dyDescent="0.2">
      <c r="B177" s="246" t="s">
        <v>628</v>
      </c>
      <c r="C177" s="247"/>
      <c r="D177" s="246"/>
      <c r="E177" s="247"/>
      <c r="F177" s="246" t="s">
        <v>1109</v>
      </c>
      <c r="G177" s="248"/>
      <c r="H177" s="248"/>
      <c r="I177" s="247"/>
      <c r="J177" s="241" t="s">
        <v>1110</v>
      </c>
      <c r="K177" s="242"/>
      <c r="L177" s="242"/>
      <c r="M177" s="242"/>
      <c r="N177" s="242"/>
      <c r="O177" s="242"/>
      <c r="P177" s="242"/>
      <c r="Q177" s="242"/>
      <c r="R177" s="242"/>
      <c r="S177" s="242"/>
      <c r="T177" s="243"/>
    </row>
    <row r="178" spans="2:20" s="3" customFormat="1" ht="58.9" customHeight="1" x14ac:dyDescent="0.2">
      <c r="B178" s="246" t="s">
        <v>879</v>
      </c>
      <c r="C178" s="247"/>
      <c r="D178" s="246"/>
      <c r="E178" s="247"/>
      <c r="F178" s="246" t="s">
        <v>649</v>
      </c>
      <c r="G178" s="248"/>
      <c r="H178" s="248"/>
      <c r="I178" s="247"/>
      <c r="J178" s="241" t="s">
        <v>1039</v>
      </c>
      <c r="K178" s="242"/>
      <c r="L178" s="242"/>
      <c r="M178" s="242"/>
      <c r="N178" s="242"/>
      <c r="O178" s="242"/>
      <c r="P178" s="242"/>
      <c r="Q178" s="242"/>
      <c r="R178" s="242"/>
      <c r="S178" s="242"/>
      <c r="T178" s="243"/>
    </row>
    <row r="179" spans="2:20" s="3" customFormat="1" ht="65.45" customHeight="1" x14ac:dyDescent="0.2">
      <c r="B179" s="246" t="s">
        <v>701</v>
      </c>
      <c r="C179" s="247"/>
      <c r="D179" s="246" t="s">
        <v>889</v>
      </c>
      <c r="E179" s="247"/>
      <c r="F179" s="246" t="s">
        <v>702</v>
      </c>
      <c r="G179" s="248"/>
      <c r="H179" s="248"/>
      <c r="I179" s="247"/>
      <c r="J179" s="241" t="s">
        <v>1111</v>
      </c>
      <c r="K179" s="242"/>
      <c r="L179" s="242"/>
      <c r="M179" s="242"/>
      <c r="N179" s="242"/>
      <c r="O179" s="242"/>
      <c r="P179" s="242"/>
      <c r="Q179" s="242"/>
      <c r="R179" s="242"/>
      <c r="S179" s="242"/>
      <c r="T179" s="243"/>
    </row>
    <row r="180" spans="2:20" s="3" customFormat="1" ht="57" customHeight="1" x14ac:dyDescent="0.2">
      <c r="B180" s="246" t="s">
        <v>629</v>
      </c>
      <c r="C180" s="247"/>
      <c r="D180" s="246"/>
      <c r="E180" s="247"/>
      <c r="F180" s="246" t="s">
        <v>767</v>
      </c>
      <c r="G180" s="248"/>
      <c r="H180" s="248"/>
      <c r="I180" s="247"/>
      <c r="J180" s="241" t="s">
        <v>1112</v>
      </c>
      <c r="K180" s="242"/>
      <c r="L180" s="242"/>
      <c r="M180" s="242"/>
      <c r="N180" s="242"/>
      <c r="O180" s="242"/>
      <c r="P180" s="242"/>
      <c r="Q180" s="242"/>
      <c r="R180" s="242"/>
      <c r="S180" s="242"/>
      <c r="T180" s="243"/>
    </row>
    <row r="181" spans="2:20" s="3" customFormat="1" ht="71.45" customHeight="1" x14ac:dyDescent="0.2">
      <c r="B181" s="246" t="s">
        <v>630</v>
      </c>
      <c r="C181" s="247"/>
      <c r="D181" s="246"/>
      <c r="E181" s="247"/>
      <c r="F181" s="246" t="s">
        <v>890</v>
      </c>
      <c r="G181" s="248"/>
      <c r="H181" s="248"/>
      <c r="I181" s="247"/>
      <c r="J181" s="241" t="s">
        <v>1113</v>
      </c>
      <c r="K181" s="242"/>
      <c r="L181" s="242"/>
      <c r="M181" s="242"/>
      <c r="N181" s="242"/>
      <c r="O181" s="242"/>
      <c r="P181" s="242"/>
      <c r="Q181" s="242"/>
      <c r="R181" s="242"/>
      <c r="S181" s="242"/>
      <c r="T181" s="243"/>
    </row>
    <row r="182" spans="2:20" s="3" customFormat="1" ht="30" customHeight="1" x14ac:dyDescent="0.2">
      <c r="B182" s="246" t="s">
        <v>631</v>
      </c>
      <c r="C182" s="247"/>
      <c r="D182" s="246"/>
      <c r="E182" s="247"/>
      <c r="F182" s="246" t="s">
        <v>632</v>
      </c>
      <c r="G182" s="248"/>
      <c r="H182" s="248"/>
      <c r="I182" s="247"/>
      <c r="J182" s="241" t="s">
        <v>790</v>
      </c>
      <c r="K182" s="242"/>
      <c r="L182" s="242"/>
      <c r="M182" s="242"/>
      <c r="N182" s="242"/>
      <c r="O182" s="242"/>
      <c r="P182" s="242"/>
      <c r="Q182" s="242"/>
      <c r="R182" s="242"/>
      <c r="S182" s="242"/>
      <c r="T182" s="243"/>
    </row>
    <row r="183" spans="2:20" s="3" customFormat="1" ht="31.9" customHeight="1" x14ac:dyDescent="0.2">
      <c r="B183" s="246" t="s">
        <v>791</v>
      </c>
      <c r="C183" s="247"/>
      <c r="D183" s="246"/>
      <c r="E183" s="247"/>
      <c r="F183" s="246" t="s">
        <v>633</v>
      </c>
      <c r="G183" s="248"/>
      <c r="H183" s="248"/>
      <c r="I183" s="247"/>
      <c r="J183" s="241" t="s">
        <v>790</v>
      </c>
      <c r="K183" s="242"/>
      <c r="L183" s="242"/>
      <c r="M183" s="242"/>
      <c r="N183" s="242"/>
      <c r="O183" s="242"/>
      <c r="P183" s="242"/>
      <c r="Q183" s="242"/>
      <c r="R183" s="242"/>
      <c r="S183" s="242"/>
      <c r="T183" s="243"/>
    </row>
    <row r="184" spans="2:20" s="3" customFormat="1" ht="57" customHeight="1" x14ac:dyDescent="0.2">
      <c r="B184" s="246" t="s">
        <v>634</v>
      </c>
      <c r="C184" s="247"/>
      <c r="D184" s="246"/>
      <c r="E184" s="247"/>
      <c r="F184" s="246" t="s">
        <v>735</v>
      </c>
      <c r="G184" s="248"/>
      <c r="H184" s="248"/>
      <c r="I184" s="247"/>
      <c r="J184" s="241" t="s">
        <v>1114</v>
      </c>
      <c r="K184" s="242"/>
      <c r="L184" s="242"/>
      <c r="M184" s="242"/>
      <c r="N184" s="242"/>
      <c r="O184" s="242"/>
      <c r="P184" s="242"/>
      <c r="Q184" s="242"/>
      <c r="R184" s="242"/>
      <c r="S184" s="242"/>
      <c r="T184" s="243"/>
    </row>
    <row r="185" spans="2:20" s="3" customFormat="1" ht="45" customHeight="1" x14ac:dyDescent="0.2">
      <c r="B185" s="246" t="s">
        <v>736</v>
      </c>
      <c r="C185" s="247"/>
      <c r="D185" s="246"/>
      <c r="E185" s="247"/>
      <c r="F185" s="246" t="s">
        <v>737</v>
      </c>
      <c r="G185" s="248"/>
      <c r="H185" s="248"/>
      <c r="I185" s="247"/>
      <c r="J185" s="241" t="s">
        <v>1115</v>
      </c>
      <c r="K185" s="242"/>
      <c r="L185" s="242"/>
      <c r="M185" s="242"/>
      <c r="N185" s="242"/>
      <c r="O185" s="242"/>
      <c r="P185" s="242"/>
      <c r="Q185" s="242"/>
      <c r="R185" s="242"/>
      <c r="S185" s="242"/>
      <c r="T185" s="243"/>
    </row>
    <row r="186" spans="2:20" s="3" customFormat="1" ht="29.45" customHeight="1" x14ac:dyDescent="0.2">
      <c r="B186" s="246" t="s">
        <v>635</v>
      </c>
      <c r="C186" s="247"/>
      <c r="D186" s="246"/>
      <c r="E186" s="247"/>
      <c r="F186" s="246" t="s">
        <v>636</v>
      </c>
      <c r="G186" s="248"/>
      <c r="H186" s="248"/>
      <c r="I186" s="247"/>
      <c r="J186" s="241" t="s">
        <v>1040</v>
      </c>
      <c r="K186" s="242"/>
      <c r="L186" s="242"/>
      <c r="M186" s="242"/>
      <c r="N186" s="242"/>
      <c r="O186" s="242"/>
      <c r="P186" s="242"/>
      <c r="Q186" s="242"/>
      <c r="R186" s="242"/>
      <c r="S186" s="242"/>
      <c r="T186" s="243"/>
    </row>
    <row r="187" spans="2:20" s="3" customFormat="1" ht="31.15" customHeight="1" x14ac:dyDescent="0.2">
      <c r="B187" s="246" t="s">
        <v>1116</v>
      </c>
      <c r="C187" s="247"/>
      <c r="D187" s="246"/>
      <c r="E187" s="247"/>
      <c r="F187" s="246" t="s">
        <v>1117</v>
      </c>
      <c r="G187" s="248"/>
      <c r="H187" s="248"/>
      <c r="I187" s="247"/>
      <c r="J187" s="241" t="s">
        <v>1118</v>
      </c>
      <c r="K187" s="242"/>
      <c r="L187" s="242"/>
      <c r="M187" s="242"/>
      <c r="N187" s="242"/>
      <c r="O187" s="242"/>
      <c r="P187" s="242"/>
      <c r="Q187" s="242"/>
      <c r="R187" s="242"/>
      <c r="S187" s="242"/>
      <c r="T187" s="243"/>
    </row>
    <row r="188" spans="2:20" s="3" customFormat="1" ht="42.6" customHeight="1" x14ac:dyDescent="0.2">
      <c r="B188" s="246" t="s">
        <v>851</v>
      </c>
      <c r="C188" s="247"/>
      <c r="D188" s="246"/>
      <c r="E188" s="247"/>
      <c r="F188" s="246" t="s">
        <v>852</v>
      </c>
      <c r="G188" s="248"/>
      <c r="H188" s="248"/>
      <c r="I188" s="247"/>
      <c r="J188" s="241" t="s">
        <v>955</v>
      </c>
      <c r="K188" s="242"/>
      <c r="L188" s="242"/>
      <c r="M188" s="242"/>
      <c r="N188" s="242"/>
      <c r="O188" s="242"/>
      <c r="P188" s="242"/>
      <c r="Q188" s="242"/>
      <c r="R188" s="242"/>
      <c r="S188" s="242"/>
      <c r="T188" s="243"/>
    </row>
    <row r="189" spans="2:20" s="3" customFormat="1" ht="45" customHeight="1" x14ac:dyDescent="0.2">
      <c r="B189" s="246" t="s">
        <v>982</v>
      </c>
      <c r="C189" s="247"/>
      <c r="D189" s="246"/>
      <c r="E189" s="247"/>
      <c r="F189" s="246" t="s">
        <v>983</v>
      </c>
      <c r="G189" s="248"/>
      <c r="H189" s="248"/>
      <c r="I189" s="247"/>
      <c r="J189" s="241" t="s">
        <v>1041</v>
      </c>
      <c r="K189" s="242"/>
      <c r="L189" s="242"/>
      <c r="M189" s="242"/>
      <c r="N189" s="242"/>
      <c r="O189" s="242"/>
      <c r="P189" s="242"/>
      <c r="Q189" s="242"/>
      <c r="R189" s="242"/>
      <c r="S189" s="242"/>
      <c r="T189" s="243"/>
    </row>
    <row r="190" spans="2:20" s="3" customFormat="1" ht="31.15" customHeight="1" x14ac:dyDescent="0.2">
      <c r="B190" s="246" t="s">
        <v>637</v>
      </c>
      <c r="C190" s="247"/>
      <c r="D190" s="246"/>
      <c r="E190" s="247"/>
      <c r="F190" s="246" t="s">
        <v>638</v>
      </c>
      <c r="G190" s="248"/>
      <c r="H190" s="248"/>
      <c r="I190" s="247"/>
      <c r="J190" s="241" t="s">
        <v>984</v>
      </c>
      <c r="K190" s="242"/>
      <c r="L190" s="242"/>
      <c r="M190" s="242"/>
      <c r="N190" s="242"/>
      <c r="O190" s="242"/>
      <c r="P190" s="242"/>
      <c r="Q190" s="242"/>
      <c r="R190" s="242"/>
      <c r="S190" s="242"/>
      <c r="T190" s="243"/>
    </row>
    <row r="191" spans="2:20" s="3" customFormat="1" ht="40.15" customHeight="1" x14ac:dyDescent="0.2">
      <c r="B191" s="246" t="s">
        <v>639</v>
      </c>
      <c r="C191" s="247"/>
      <c r="D191" s="246"/>
      <c r="E191" s="247"/>
      <c r="F191" s="246" t="s">
        <v>640</v>
      </c>
      <c r="G191" s="248"/>
      <c r="H191" s="248"/>
      <c r="I191" s="247"/>
      <c r="J191" s="241" t="s">
        <v>956</v>
      </c>
      <c r="K191" s="242"/>
      <c r="L191" s="242"/>
      <c r="M191" s="242"/>
      <c r="N191" s="242"/>
      <c r="O191" s="242"/>
      <c r="P191" s="242"/>
      <c r="Q191" s="242"/>
      <c r="R191" s="242"/>
      <c r="S191" s="242"/>
      <c r="T191" s="243"/>
    </row>
    <row r="192" spans="2:20" s="3" customFormat="1" ht="43.15" customHeight="1" x14ac:dyDescent="0.2">
      <c r="B192" s="246" t="s">
        <v>641</v>
      </c>
      <c r="C192" s="247"/>
      <c r="D192" s="246"/>
      <c r="E192" s="247"/>
      <c r="F192" s="246" t="s">
        <v>642</v>
      </c>
      <c r="G192" s="248"/>
      <c r="H192" s="248"/>
      <c r="I192" s="247"/>
      <c r="J192" s="241" t="s">
        <v>957</v>
      </c>
      <c r="K192" s="242"/>
      <c r="L192" s="242"/>
      <c r="M192" s="242"/>
      <c r="N192" s="242"/>
      <c r="O192" s="242"/>
      <c r="P192" s="242"/>
      <c r="Q192" s="242"/>
      <c r="R192" s="242"/>
      <c r="S192" s="242"/>
      <c r="T192" s="243"/>
    </row>
    <row r="193" spans="2:20" s="3" customFormat="1" ht="61.15" customHeight="1" x14ac:dyDescent="0.2">
      <c r="B193" s="246" t="s">
        <v>768</v>
      </c>
      <c r="C193" s="247"/>
      <c r="D193" s="246"/>
      <c r="E193" s="247"/>
      <c r="F193" s="246" t="s">
        <v>780</v>
      </c>
      <c r="G193" s="248"/>
      <c r="H193" s="248"/>
      <c r="I193" s="247"/>
      <c r="J193" s="241" t="s">
        <v>985</v>
      </c>
      <c r="K193" s="242"/>
      <c r="L193" s="242"/>
      <c r="M193" s="242"/>
      <c r="N193" s="242"/>
      <c r="O193" s="242"/>
      <c r="P193" s="242"/>
      <c r="Q193" s="242"/>
      <c r="R193" s="242"/>
      <c r="S193" s="242"/>
      <c r="T193" s="243"/>
    </row>
    <row r="194" spans="2:20" s="3" customFormat="1" ht="30.6" customHeight="1" x14ac:dyDescent="0.2">
      <c r="B194" s="246" t="s">
        <v>643</v>
      </c>
      <c r="C194" s="247"/>
      <c r="D194" s="246"/>
      <c r="E194" s="247"/>
      <c r="F194" s="246" t="s">
        <v>644</v>
      </c>
      <c r="G194" s="248"/>
      <c r="H194" s="248"/>
      <c r="I194" s="247"/>
      <c r="J194" s="241" t="s">
        <v>868</v>
      </c>
      <c r="K194" s="242"/>
      <c r="L194" s="242"/>
      <c r="M194" s="242"/>
      <c r="N194" s="242"/>
      <c r="O194" s="242"/>
      <c r="P194" s="242"/>
      <c r="Q194" s="242"/>
      <c r="R194" s="242"/>
      <c r="S194" s="242"/>
      <c r="T194" s="243"/>
    </row>
    <row r="195" spans="2:20" s="3" customFormat="1" ht="39.6" customHeight="1" x14ac:dyDescent="0.2">
      <c r="B195" s="246" t="s">
        <v>703</v>
      </c>
      <c r="C195" s="247"/>
      <c r="D195" s="246"/>
      <c r="E195" s="247"/>
      <c r="F195" s="246" t="s">
        <v>645</v>
      </c>
      <c r="G195" s="248"/>
      <c r="H195" s="248"/>
      <c r="I195" s="247"/>
      <c r="J195" s="241" t="s">
        <v>1007</v>
      </c>
      <c r="K195" s="242"/>
      <c r="L195" s="242"/>
      <c r="M195" s="242"/>
      <c r="N195" s="242"/>
      <c r="O195" s="242"/>
      <c r="P195" s="242"/>
      <c r="Q195" s="242"/>
      <c r="R195" s="242"/>
      <c r="S195" s="242"/>
      <c r="T195" s="243"/>
    </row>
    <row r="196" spans="2:20" s="3" customFormat="1" ht="39" customHeight="1" x14ac:dyDescent="0.2">
      <c r="B196" s="246" t="s">
        <v>646</v>
      </c>
      <c r="C196" s="247"/>
      <c r="D196" s="246"/>
      <c r="E196" s="247"/>
      <c r="F196" s="246" t="s">
        <v>869</v>
      </c>
      <c r="G196" s="248"/>
      <c r="H196" s="248"/>
      <c r="I196" s="247"/>
      <c r="J196" s="241" t="s">
        <v>986</v>
      </c>
      <c r="K196" s="242"/>
      <c r="L196" s="242"/>
      <c r="M196" s="242"/>
      <c r="N196" s="242"/>
      <c r="O196" s="242"/>
      <c r="P196" s="242"/>
      <c r="Q196" s="242"/>
      <c r="R196" s="242"/>
      <c r="S196" s="242"/>
      <c r="T196" s="243"/>
    </row>
    <row r="197" spans="2:20" s="3" customFormat="1" ht="66.599999999999994" customHeight="1" x14ac:dyDescent="0.2">
      <c r="B197" s="246" t="s">
        <v>704</v>
      </c>
      <c r="C197" s="247"/>
      <c r="D197" s="246"/>
      <c r="E197" s="247"/>
      <c r="F197" s="246" t="s">
        <v>819</v>
      </c>
      <c r="G197" s="248"/>
      <c r="H197" s="248"/>
      <c r="I197" s="247"/>
      <c r="J197" s="241" t="s">
        <v>1119</v>
      </c>
      <c r="K197" s="242"/>
      <c r="L197" s="242"/>
      <c r="M197" s="242"/>
      <c r="N197" s="242"/>
      <c r="O197" s="242"/>
      <c r="P197" s="242"/>
      <c r="Q197" s="242"/>
      <c r="R197" s="242"/>
      <c r="S197" s="242"/>
      <c r="T197" s="243"/>
    </row>
    <row r="198" spans="2:20" s="3" customFormat="1" ht="44.45" customHeight="1" x14ac:dyDescent="0.2">
      <c r="B198" s="246" t="s">
        <v>705</v>
      </c>
      <c r="C198" s="247"/>
      <c r="D198" s="246"/>
      <c r="E198" s="247"/>
      <c r="F198" s="246" t="s">
        <v>706</v>
      </c>
      <c r="G198" s="248"/>
      <c r="H198" s="248"/>
      <c r="I198" s="247"/>
      <c r="J198" s="241" t="s">
        <v>923</v>
      </c>
      <c r="K198" s="242"/>
      <c r="L198" s="242"/>
      <c r="M198" s="242"/>
      <c r="N198" s="242"/>
      <c r="O198" s="242"/>
      <c r="P198" s="242"/>
      <c r="Q198" s="242"/>
      <c r="R198" s="242"/>
      <c r="S198" s="242"/>
      <c r="T198" s="243"/>
    </row>
    <row r="199" spans="2:20" s="3" customFormat="1" ht="103.15" customHeight="1" x14ac:dyDescent="0.2">
      <c r="B199" s="246" t="s">
        <v>781</v>
      </c>
      <c r="C199" s="247"/>
      <c r="D199" s="246"/>
      <c r="E199" s="247"/>
      <c r="F199" s="246" t="s">
        <v>870</v>
      </c>
      <c r="G199" s="248"/>
      <c r="H199" s="248"/>
      <c r="I199" s="247"/>
      <c r="J199" s="241" t="s">
        <v>1120</v>
      </c>
      <c r="K199" s="242"/>
      <c r="L199" s="242"/>
      <c r="M199" s="242"/>
      <c r="N199" s="242"/>
      <c r="O199" s="242"/>
      <c r="P199" s="242"/>
      <c r="Q199" s="242"/>
      <c r="R199" s="242"/>
      <c r="S199" s="242"/>
      <c r="T199" s="243"/>
    </row>
    <row r="200" spans="2:20" s="3" customFormat="1" ht="69" customHeight="1" x14ac:dyDescent="0.2">
      <c r="B200" s="246" t="s">
        <v>811</v>
      </c>
      <c r="C200" s="247"/>
      <c r="D200" s="246"/>
      <c r="E200" s="247"/>
      <c r="F200" s="246" t="s">
        <v>871</v>
      </c>
      <c r="G200" s="248"/>
      <c r="H200" s="248"/>
      <c r="I200" s="247"/>
      <c r="J200" s="241" t="s">
        <v>987</v>
      </c>
      <c r="K200" s="242"/>
      <c r="L200" s="242"/>
      <c r="M200" s="242"/>
      <c r="N200" s="242"/>
      <c r="O200" s="242"/>
      <c r="P200" s="242"/>
      <c r="Q200" s="242"/>
      <c r="R200" s="242"/>
      <c r="S200" s="242"/>
      <c r="T200" s="243"/>
    </row>
    <row r="201" spans="2:20" s="3" customFormat="1" ht="39" customHeight="1" x14ac:dyDescent="0.2">
      <c r="B201" s="246" t="s">
        <v>707</v>
      </c>
      <c r="C201" s="247"/>
      <c r="D201" s="246"/>
      <c r="E201" s="247"/>
      <c r="F201" s="246" t="s">
        <v>708</v>
      </c>
      <c r="G201" s="248"/>
      <c r="H201" s="248"/>
      <c r="I201" s="247"/>
      <c r="J201" s="241" t="s">
        <v>949</v>
      </c>
      <c r="K201" s="242"/>
      <c r="L201" s="242"/>
      <c r="M201" s="242"/>
      <c r="N201" s="242"/>
      <c r="O201" s="242"/>
      <c r="P201" s="242"/>
      <c r="Q201" s="242"/>
      <c r="R201" s="242"/>
      <c r="S201" s="242"/>
      <c r="T201" s="243"/>
    </row>
    <row r="202" spans="2:20" s="3" customFormat="1" ht="30" customHeight="1" x14ac:dyDescent="0.2">
      <c r="B202" s="246" t="s">
        <v>663</v>
      </c>
      <c r="C202" s="247"/>
      <c r="D202" s="246"/>
      <c r="E202" s="247"/>
      <c r="F202" s="246" t="s">
        <v>664</v>
      </c>
      <c r="G202" s="248"/>
      <c r="H202" s="248"/>
      <c r="I202" s="247"/>
      <c r="J202" s="241" t="s">
        <v>1008</v>
      </c>
      <c r="K202" s="242"/>
      <c r="L202" s="242"/>
      <c r="M202" s="242"/>
      <c r="N202" s="242"/>
      <c r="O202" s="242"/>
      <c r="P202" s="242"/>
      <c r="Q202" s="242"/>
      <c r="R202" s="242"/>
      <c r="S202" s="242"/>
      <c r="T202" s="243"/>
    </row>
    <row r="203" spans="2:20" s="3" customFormat="1" ht="30.6" customHeight="1" x14ac:dyDescent="0.2">
      <c r="B203" s="246" t="s">
        <v>709</v>
      </c>
      <c r="C203" s="247"/>
      <c r="D203" s="246"/>
      <c r="E203" s="247"/>
      <c r="F203" s="246" t="s">
        <v>647</v>
      </c>
      <c r="G203" s="248"/>
      <c r="H203" s="248"/>
      <c r="I203" s="247"/>
      <c r="J203" s="241" t="s">
        <v>1121</v>
      </c>
      <c r="K203" s="242"/>
      <c r="L203" s="242"/>
      <c r="M203" s="242"/>
      <c r="N203" s="242"/>
      <c r="O203" s="242"/>
      <c r="P203" s="242"/>
      <c r="Q203" s="242"/>
      <c r="R203" s="242"/>
      <c r="S203" s="242"/>
      <c r="T203" s="243"/>
    </row>
    <row r="204" spans="2:20" s="3" customFormat="1" ht="40.9" customHeight="1" x14ac:dyDescent="0.2">
      <c r="B204" s="246" t="s">
        <v>710</v>
      </c>
      <c r="C204" s="247"/>
      <c r="D204" s="246"/>
      <c r="E204" s="247"/>
      <c r="F204" s="246" t="s">
        <v>782</v>
      </c>
      <c r="G204" s="248"/>
      <c r="H204" s="248"/>
      <c r="I204" s="247"/>
      <c r="J204" s="241" t="s">
        <v>1042</v>
      </c>
      <c r="K204" s="242"/>
      <c r="L204" s="242"/>
      <c r="M204" s="242"/>
      <c r="N204" s="242"/>
      <c r="O204" s="242"/>
      <c r="P204" s="242"/>
      <c r="Q204" s="242"/>
      <c r="R204" s="242"/>
      <c r="S204" s="242"/>
      <c r="T204" s="243"/>
    </row>
    <row r="205" spans="2:20" s="3" customFormat="1" ht="55.15" customHeight="1" x14ac:dyDescent="0.2">
      <c r="B205" s="246" t="s">
        <v>783</v>
      </c>
      <c r="C205" s="247"/>
      <c r="D205" s="246"/>
      <c r="E205" s="247"/>
      <c r="F205" s="246" t="s">
        <v>784</v>
      </c>
      <c r="G205" s="248"/>
      <c r="H205" s="248"/>
      <c r="I205" s="247"/>
      <c r="J205" s="241" t="s">
        <v>1043</v>
      </c>
      <c r="K205" s="242"/>
      <c r="L205" s="242"/>
      <c r="M205" s="242"/>
      <c r="N205" s="242"/>
      <c r="O205" s="242"/>
      <c r="P205" s="242"/>
      <c r="Q205" s="242"/>
      <c r="R205" s="242"/>
      <c r="S205" s="242"/>
      <c r="T205" s="243"/>
    </row>
    <row r="206" spans="2:20" s="3" customFormat="1" ht="45" customHeight="1" x14ac:dyDescent="0.2">
      <c r="B206" s="246" t="s">
        <v>769</v>
      </c>
      <c r="C206" s="247"/>
      <c r="D206" s="246" t="s">
        <v>770</v>
      </c>
      <c r="E206" s="247"/>
      <c r="F206" s="246" t="s">
        <v>771</v>
      </c>
      <c r="G206" s="248"/>
      <c r="H206" s="248"/>
      <c r="I206" s="247"/>
      <c r="J206" s="241" t="s">
        <v>1122</v>
      </c>
      <c r="K206" s="242"/>
      <c r="L206" s="242"/>
      <c r="M206" s="242"/>
      <c r="N206" s="242"/>
      <c r="O206" s="242"/>
      <c r="P206" s="242"/>
      <c r="Q206" s="242"/>
      <c r="R206" s="242"/>
      <c r="S206" s="242"/>
      <c r="T206" s="243"/>
    </row>
    <row r="207" spans="2:20" s="3" customFormat="1" ht="61.15" customHeight="1" x14ac:dyDescent="0.2">
      <c r="B207" s="246" t="s">
        <v>665</v>
      </c>
      <c r="C207" s="247"/>
      <c r="D207" s="246"/>
      <c r="E207" s="247"/>
      <c r="F207" s="246" t="s">
        <v>732</v>
      </c>
      <c r="G207" s="248"/>
      <c r="H207" s="248"/>
      <c r="I207" s="247"/>
      <c r="J207" s="241" t="s">
        <v>1123</v>
      </c>
      <c r="K207" s="242"/>
      <c r="L207" s="242"/>
      <c r="M207" s="242"/>
      <c r="N207" s="242"/>
      <c r="O207" s="242"/>
      <c r="P207" s="242"/>
      <c r="Q207" s="242"/>
      <c r="R207" s="242"/>
      <c r="S207" s="242"/>
      <c r="T207" s="243"/>
    </row>
    <row r="208" spans="2:20" s="3" customFormat="1" ht="65.45" customHeight="1" x14ac:dyDescent="0.2">
      <c r="B208" s="246" t="s">
        <v>726</v>
      </c>
      <c r="C208" s="247"/>
      <c r="D208" s="246"/>
      <c r="E208" s="247"/>
      <c r="F208" s="246" t="s">
        <v>882</v>
      </c>
      <c r="G208" s="248"/>
      <c r="H208" s="248"/>
      <c r="I208" s="247"/>
      <c r="J208" s="241" t="s">
        <v>1124</v>
      </c>
      <c r="K208" s="242"/>
      <c r="L208" s="242"/>
      <c r="M208" s="242"/>
      <c r="N208" s="242"/>
      <c r="O208" s="242"/>
      <c r="P208" s="242"/>
      <c r="Q208" s="242"/>
      <c r="R208" s="242"/>
      <c r="S208" s="242"/>
      <c r="T208" s="243"/>
    </row>
    <row r="209" spans="2:20" s="3" customFormat="1" ht="54" customHeight="1" x14ac:dyDescent="0.2">
      <c r="B209" s="246" t="s">
        <v>711</v>
      </c>
      <c r="C209" s="247"/>
      <c r="D209" s="246"/>
      <c r="E209" s="247"/>
      <c r="F209" s="246" t="s">
        <v>666</v>
      </c>
      <c r="G209" s="248"/>
      <c r="H209" s="248"/>
      <c r="I209" s="247"/>
      <c r="J209" s="241" t="s">
        <v>1009</v>
      </c>
      <c r="K209" s="242"/>
      <c r="L209" s="242"/>
      <c r="M209" s="242"/>
      <c r="N209" s="242"/>
      <c r="O209" s="242"/>
      <c r="P209" s="242"/>
      <c r="Q209" s="242"/>
      <c r="R209" s="242"/>
      <c r="S209" s="242"/>
      <c r="T209" s="243"/>
    </row>
    <row r="210" spans="2:20" s="3" customFormat="1" ht="39.6" customHeight="1" x14ac:dyDescent="0.2">
      <c r="B210" s="246" t="s">
        <v>820</v>
      </c>
      <c r="C210" s="247"/>
      <c r="D210" s="246"/>
      <c r="E210" s="247"/>
      <c r="F210" s="246" t="s">
        <v>821</v>
      </c>
      <c r="G210" s="248"/>
      <c r="H210" s="248"/>
      <c r="I210" s="247"/>
      <c r="J210" s="241" t="s">
        <v>1125</v>
      </c>
      <c r="K210" s="242"/>
      <c r="L210" s="242"/>
      <c r="M210" s="242"/>
      <c r="N210" s="242"/>
      <c r="O210" s="242"/>
      <c r="P210" s="242"/>
      <c r="Q210" s="242"/>
      <c r="R210" s="242"/>
      <c r="S210" s="242"/>
      <c r="T210" s="243"/>
    </row>
    <row r="211" spans="2:20" s="3" customFormat="1" ht="45" customHeight="1" x14ac:dyDescent="0.2">
      <c r="B211" s="246" t="s">
        <v>822</v>
      </c>
      <c r="C211" s="247"/>
      <c r="D211" s="246"/>
      <c r="E211" s="247"/>
      <c r="F211" s="238" t="s">
        <v>927</v>
      </c>
      <c r="G211" s="239"/>
      <c r="H211" s="239"/>
      <c r="I211" s="240"/>
      <c r="J211" s="241" t="s">
        <v>1044</v>
      </c>
      <c r="K211" s="242"/>
      <c r="L211" s="242"/>
      <c r="M211" s="242"/>
      <c r="N211" s="242"/>
      <c r="O211" s="242"/>
      <c r="P211" s="242"/>
      <c r="Q211" s="242"/>
      <c r="R211" s="242"/>
      <c r="S211" s="242"/>
      <c r="T211" s="243"/>
    </row>
    <row r="212" spans="2:20" s="3" customFormat="1" ht="67.900000000000006" customHeight="1" x14ac:dyDescent="0.2">
      <c r="B212" s="246" t="s">
        <v>853</v>
      </c>
      <c r="C212" s="247"/>
      <c r="D212" s="246"/>
      <c r="E212" s="247"/>
      <c r="F212" s="246" t="s">
        <v>823</v>
      </c>
      <c r="G212" s="248"/>
      <c r="H212" s="248"/>
      <c r="I212" s="247"/>
      <c r="J212" s="241" t="s">
        <v>1045</v>
      </c>
      <c r="K212" s="242"/>
      <c r="L212" s="242"/>
      <c r="M212" s="242"/>
      <c r="N212" s="242"/>
      <c r="O212" s="242"/>
      <c r="P212" s="242"/>
      <c r="Q212" s="242"/>
      <c r="R212" s="242"/>
      <c r="S212" s="242"/>
      <c r="T212" s="243"/>
    </row>
    <row r="213" spans="2:20" s="3" customFormat="1" ht="54" customHeight="1" x14ac:dyDescent="0.2">
      <c r="B213" s="246" t="s">
        <v>883</v>
      </c>
      <c r="C213" s="247"/>
      <c r="D213" s="246"/>
      <c r="E213" s="247"/>
      <c r="F213" s="246" t="s">
        <v>884</v>
      </c>
      <c r="G213" s="248"/>
      <c r="H213" s="248"/>
      <c r="I213" s="247"/>
      <c r="J213" s="241" t="s">
        <v>924</v>
      </c>
      <c r="K213" s="242"/>
      <c r="L213" s="242"/>
      <c r="M213" s="242"/>
      <c r="N213" s="242"/>
      <c r="O213" s="242"/>
      <c r="P213" s="242"/>
      <c r="Q213" s="242"/>
      <c r="R213" s="242"/>
      <c r="S213" s="242"/>
      <c r="T213" s="243"/>
    </row>
    <row r="214" spans="2:20" s="3" customFormat="1" ht="40.9" customHeight="1" x14ac:dyDescent="0.2">
      <c r="B214" s="246" t="s">
        <v>928</v>
      </c>
      <c r="C214" s="247"/>
      <c r="D214" s="246"/>
      <c r="E214" s="247"/>
      <c r="F214" s="246" t="s">
        <v>929</v>
      </c>
      <c r="G214" s="248"/>
      <c r="H214" s="248"/>
      <c r="I214" s="247"/>
      <c r="J214" s="241" t="s">
        <v>1126</v>
      </c>
      <c r="K214" s="242"/>
      <c r="L214" s="242"/>
      <c r="M214" s="242"/>
      <c r="N214" s="242"/>
      <c r="O214" s="242"/>
      <c r="P214" s="242"/>
      <c r="Q214" s="242"/>
      <c r="R214" s="242"/>
      <c r="S214" s="242"/>
      <c r="T214" s="243"/>
    </row>
    <row r="215" spans="2:20" s="3" customFormat="1" ht="42.6" customHeight="1" x14ac:dyDescent="0.2">
      <c r="B215" s="246" t="s">
        <v>958</v>
      </c>
      <c r="C215" s="247"/>
      <c r="D215" s="246"/>
      <c r="E215" s="247"/>
      <c r="F215" s="246" t="s">
        <v>959</v>
      </c>
      <c r="G215" s="248"/>
      <c r="H215" s="248"/>
      <c r="I215" s="247"/>
      <c r="J215" s="241" t="s">
        <v>1127</v>
      </c>
      <c r="K215" s="242"/>
      <c r="L215" s="242"/>
      <c r="M215" s="242"/>
      <c r="N215" s="242"/>
      <c r="O215" s="242"/>
      <c r="P215" s="242"/>
      <c r="Q215" s="242"/>
      <c r="R215" s="242"/>
      <c r="S215" s="242"/>
      <c r="T215" s="243"/>
    </row>
    <row r="216" spans="2:20" s="3" customFormat="1" ht="42.6" customHeight="1" x14ac:dyDescent="0.2">
      <c r="B216" s="246" t="s">
        <v>909</v>
      </c>
      <c r="C216" s="247"/>
      <c r="D216" s="246"/>
      <c r="E216" s="247"/>
      <c r="F216" s="246" t="s">
        <v>930</v>
      </c>
      <c r="G216" s="248"/>
      <c r="H216" s="248"/>
      <c r="I216" s="247"/>
      <c r="J216" s="241" t="s">
        <v>1128</v>
      </c>
      <c r="K216" s="242"/>
      <c r="L216" s="242"/>
      <c r="M216" s="242"/>
      <c r="N216" s="242"/>
      <c r="O216" s="242"/>
      <c r="P216" s="242"/>
      <c r="Q216" s="242"/>
      <c r="R216" s="242"/>
      <c r="S216" s="242"/>
      <c r="T216" s="243"/>
    </row>
    <row r="217" spans="2:20" s="3" customFormat="1" ht="71.45" customHeight="1" x14ac:dyDescent="0.2">
      <c r="B217" s="246" t="s">
        <v>824</v>
      </c>
      <c r="C217" s="247"/>
      <c r="D217" s="246"/>
      <c r="E217" s="247"/>
      <c r="F217" s="246" t="s">
        <v>825</v>
      </c>
      <c r="G217" s="248"/>
      <c r="H217" s="248"/>
      <c r="I217" s="247"/>
      <c r="J217" s="241" t="s">
        <v>1129</v>
      </c>
      <c r="K217" s="242"/>
      <c r="L217" s="242"/>
      <c r="M217" s="242"/>
      <c r="N217" s="242"/>
      <c r="O217" s="242"/>
      <c r="P217" s="242"/>
      <c r="Q217" s="242"/>
      <c r="R217" s="242"/>
      <c r="S217" s="242"/>
      <c r="T217" s="243"/>
    </row>
    <row r="218" spans="2:20" s="3" customFormat="1" ht="34.15" customHeight="1" x14ac:dyDescent="0.2">
      <c r="B218" s="246" t="s">
        <v>1010</v>
      </c>
      <c r="C218" s="247"/>
      <c r="D218" s="246"/>
      <c r="E218" s="247"/>
      <c r="F218" s="246" t="s">
        <v>825</v>
      </c>
      <c r="G218" s="248"/>
      <c r="H218" s="248"/>
      <c r="I218" s="247"/>
      <c r="J218" s="241" t="s">
        <v>1130</v>
      </c>
      <c r="K218" s="242"/>
      <c r="L218" s="242"/>
      <c r="M218" s="242"/>
      <c r="N218" s="242"/>
      <c r="O218" s="242"/>
      <c r="P218" s="242"/>
      <c r="Q218" s="242"/>
      <c r="R218" s="242"/>
      <c r="S218" s="242"/>
      <c r="T218" s="243"/>
    </row>
    <row r="219" spans="2:20" s="3" customFormat="1" ht="46.15" customHeight="1" x14ac:dyDescent="0.2">
      <c r="B219" s="246" t="s">
        <v>1046</v>
      </c>
      <c r="C219" s="247"/>
      <c r="D219" s="246"/>
      <c r="E219" s="247"/>
      <c r="F219" s="246" t="s">
        <v>825</v>
      </c>
      <c r="G219" s="248"/>
      <c r="H219" s="248"/>
      <c r="I219" s="247"/>
      <c r="J219" s="241" t="s">
        <v>1131</v>
      </c>
      <c r="K219" s="242"/>
      <c r="L219" s="242"/>
      <c r="M219" s="242"/>
      <c r="N219" s="242"/>
      <c r="O219" s="242"/>
      <c r="P219" s="242"/>
      <c r="Q219" s="242"/>
      <c r="R219" s="242"/>
      <c r="S219" s="242"/>
      <c r="T219" s="243"/>
    </row>
    <row r="220" spans="2:20" s="3" customFormat="1" ht="46.15" customHeight="1" x14ac:dyDescent="0.2">
      <c r="B220" s="246" t="s">
        <v>1132</v>
      </c>
      <c r="C220" s="247"/>
      <c r="D220" s="246" t="s">
        <v>1133</v>
      </c>
      <c r="E220" s="247"/>
      <c r="F220" s="246" t="s">
        <v>825</v>
      </c>
      <c r="G220" s="248"/>
      <c r="H220" s="248"/>
      <c r="I220" s="247"/>
      <c r="J220" s="241" t="s">
        <v>1134</v>
      </c>
      <c r="K220" s="242"/>
      <c r="L220" s="242"/>
      <c r="M220" s="242"/>
      <c r="N220" s="242"/>
      <c r="O220" s="242"/>
      <c r="P220" s="242"/>
      <c r="Q220" s="242"/>
      <c r="R220" s="242"/>
      <c r="S220" s="242"/>
      <c r="T220" s="243"/>
    </row>
    <row r="221" spans="2:20" s="3" customFormat="1" ht="15" x14ac:dyDescent="0.2">
      <c r="B221" s="249"/>
      <c r="C221" s="250"/>
      <c r="D221" s="250"/>
      <c r="E221" s="250"/>
      <c r="F221" s="250"/>
      <c r="G221" s="250"/>
      <c r="H221" s="250"/>
      <c r="I221" s="250"/>
      <c r="J221" s="250"/>
      <c r="K221" s="250"/>
      <c r="L221" s="250"/>
      <c r="M221" s="250"/>
      <c r="N221" s="250"/>
      <c r="O221" s="250"/>
      <c r="P221" s="250"/>
      <c r="Q221" s="250"/>
      <c r="R221" s="250"/>
      <c r="S221" s="250"/>
      <c r="T221" s="251"/>
    </row>
    <row r="222" spans="2:20" s="3" customFormat="1" ht="30.4" customHeight="1" x14ac:dyDescent="0.2">
      <c r="B222" s="296" t="s">
        <v>88</v>
      </c>
      <c r="C222" s="297"/>
      <c r="D222" s="297"/>
      <c r="E222" s="297"/>
      <c r="F222" s="297"/>
      <c r="G222" s="297"/>
      <c r="H222" s="297"/>
      <c r="I222" s="297"/>
      <c r="J222" s="297"/>
      <c r="K222" s="297"/>
      <c r="L222" s="297"/>
      <c r="M222" s="297"/>
      <c r="N222" s="297"/>
      <c r="O222" s="297"/>
      <c r="P222" s="297"/>
      <c r="Q222" s="297"/>
      <c r="R222" s="297"/>
      <c r="S222" s="297"/>
      <c r="T222" s="298"/>
    </row>
    <row r="223" spans="2:20" s="3" customFormat="1" ht="41.65" customHeight="1" x14ac:dyDescent="0.2">
      <c r="B223" s="610" t="s">
        <v>89</v>
      </c>
      <c r="C223" s="337" t="s">
        <v>670</v>
      </c>
      <c r="D223" s="338"/>
      <c r="E223" s="338"/>
      <c r="F223" s="338"/>
      <c r="G223" s="338"/>
      <c r="H223" s="338"/>
      <c r="I223" s="338"/>
      <c r="J223" s="338"/>
      <c r="K223" s="338"/>
      <c r="L223" s="338"/>
      <c r="M223" s="338"/>
      <c r="N223" s="338"/>
      <c r="O223" s="338"/>
      <c r="P223" s="338"/>
      <c r="Q223" s="338"/>
      <c r="R223" s="338"/>
      <c r="S223" s="338"/>
      <c r="T223" s="339"/>
    </row>
    <row r="224" spans="2:20" s="3" customFormat="1" ht="22.5" customHeight="1" x14ac:dyDescent="0.2">
      <c r="B224" s="611"/>
      <c r="C224" s="323" t="s">
        <v>121</v>
      </c>
      <c r="D224" s="324"/>
      <c r="E224" s="324"/>
      <c r="F224" s="324"/>
      <c r="G224" s="324"/>
      <c r="H224" s="324"/>
      <c r="I224" s="324"/>
      <c r="J224" s="324"/>
      <c r="K224" s="324"/>
      <c r="L224" s="325"/>
      <c r="M224" s="323"/>
      <c r="N224" s="324"/>
      <c r="O224" s="324"/>
      <c r="P224" s="324"/>
      <c r="Q224" s="324"/>
      <c r="R224" s="324"/>
      <c r="S224" s="324"/>
      <c r="T224" s="325"/>
    </row>
    <row r="225" spans="2:20" s="3" customFormat="1" ht="22.5" customHeight="1" x14ac:dyDescent="0.2">
      <c r="B225" s="611"/>
      <c r="C225" s="263" t="s">
        <v>76</v>
      </c>
      <c r="D225" s="263"/>
      <c r="E225" s="263"/>
      <c r="F225" s="263" t="s">
        <v>556</v>
      </c>
      <c r="G225" s="263"/>
      <c r="H225" s="263" t="s">
        <v>64</v>
      </c>
      <c r="I225" s="263"/>
      <c r="J225" s="263" t="s">
        <v>90</v>
      </c>
      <c r="K225" s="263"/>
      <c r="L225" s="263"/>
      <c r="M225" s="378"/>
      <c r="N225" s="379"/>
      <c r="O225" s="379"/>
      <c r="P225" s="379"/>
      <c r="Q225" s="379"/>
      <c r="R225" s="379"/>
      <c r="S225" s="379"/>
      <c r="T225" s="380"/>
    </row>
    <row r="226" spans="2:20" s="3" customFormat="1" ht="22.5" customHeight="1" x14ac:dyDescent="0.2">
      <c r="B226" s="611"/>
      <c r="C226" s="262" t="s">
        <v>78</v>
      </c>
      <c r="D226" s="262"/>
      <c r="E226" s="262"/>
      <c r="F226" s="303">
        <f>+H229/100</f>
        <v>0.37430000000000002</v>
      </c>
      <c r="G226" s="303"/>
      <c r="H226" s="303">
        <v>0.4632</v>
      </c>
      <c r="I226" s="303"/>
      <c r="J226" s="260">
        <f>F226-H226</f>
        <v>-8.8899999999999979E-2</v>
      </c>
      <c r="K226" s="260"/>
      <c r="L226" s="260"/>
      <c r="M226" s="381"/>
      <c r="N226" s="382"/>
      <c r="O226" s="382"/>
      <c r="P226" s="382"/>
      <c r="Q226" s="382"/>
      <c r="R226" s="382"/>
      <c r="S226" s="382"/>
      <c r="T226" s="383"/>
    </row>
    <row r="227" spans="2:20" s="3" customFormat="1" ht="22.5" customHeight="1" x14ac:dyDescent="0.2">
      <c r="B227" s="611"/>
      <c r="C227" s="120"/>
      <c r="D227" s="120"/>
      <c r="E227" s="120"/>
      <c r="F227" s="119"/>
      <c r="G227" s="119"/>
      <c r="H227" s="119"/>
      <c r="I227" s="119"/>
      <c r="J227" s="119"/>
      <c r="K227" s="119"/>
      <c r="L227" s="119"/>
      <c r="M227" s="381"/>
      <c r="N227" s="382"/>
      <c r="O227" s="382"/>
      <c r="P227" s="382"/>
      <c r="Q227" s="382"/>
      <c r="R227" s="382"/>
      <c r="S227" s="382"/>
      <c r="T227" s="383"/>
    </row>
    <row r="228" spans="2:20" s="3" customFormat="1" ht="27" customHeight="1" x14ac:dyDescent="0.2">
      <c r="B228" s="611"/>
      <c r="C228" s="263" t="s">
        <v>79</v>
      </c>
      <c r="D228" s="263"/>
      <c r="E228" s="249" t="s">
        <v>66</v>
      </c>
      <c r="F228" s="251"/>
      <c r="G228" s="122" t="s">
        <v>80</v>
      </c>
      <c r="H228" s="260" t="s">
        <v>81</v>
      </c>
      <c r="I228" s="260"/>
      <c r="J228" s="122" t="s">
        <v>82</v>
      </c>
      <c r="K228" s="260" t="s">
        <v>83</v>
      </c>
      <c r="L228" s="260"/>
      <c r="M228" s="381"/>
      <c r="N228" s="382"/>
      <c r="O228" s="382"/>
      <c r="P228" s="382"/>
      <c r="Q228" s="382"/>
      <c r="R228" s="382"/>
      <c r="S228" s="382"/>
      <c r="T228" s="383"/>
    </row>
    <row r="229" spans="2:20" s="3" customFormat="1" ht="30" customHeight="1" x14ac:dyDescent="0.2">
      <c r="B229" s="611"/>
      <c r="C229" s="336">
        <f>I148</f>
        <v>43044</v>
      </c>
      <c r="D229" s="336"/>
      <c r="E229" s="547">
        <f>J148</f>
        <v>44484</v>
      </c>
      <c r="F229" s="539"/>
      <c r="G229" s="20">
        <f>K148</f>
        <v>1440</v>
      </c>
      <c r="H229" s="601">
        <v>37.43</v>
      </c>
      <c r="I229" s="602"/>
      <c r="J229" s="602"/>
      <c r="K229" s="602"/>
      <c r="L229" s="603"/>
      <c r="M229" s="381"/>
      <c r="N229" s="382"/>
      <c r="O229" s="382"/>
      <c r="P229" s="382"/>
      <c r="Q229" s="382"/>
      <c r="R229" s="382"/>
      <c r="S229" s="382"/>
      <c r="T229" s="383"/>
    </row>
    <row r="230" spans="2:20" s="3" customFormat="1" ht="25.5" customHeight="1" x14ac:dyDescent="0.2">
      <c r="B230" s="611"/>
      <c r="C230" s="120"/>
      <c r="D230" s="121"/>
      <c r="E230" s="118"/>
      <c r="F230" s="20"/>
      <c r="G230" s="23"/>
      <c r="H230" s="23"/>
      <c r="I230" s="20"/>
      <c r="J230" s="22"/>
      <c r="K230" s="22"/>
      <c r="L230" s="119"/>
      <c r="M230" s="381"/>
      <c r="N230" s="382"/>
      <c r="O230" s="382"/>
      <c r="P230" s="382"/>
      <c r="Q230" s="382"/>
      <c r="R230" s="382"/>
      <c r="S230" s="382"/>
      <c r="T230" s="383"/>
    </row>
    <row r="231" spans="2:20" s="3" customFormat="1" ht="19.5" customHeight="1" x14ac:dyDescent="0.2">
      <c r="B231" s="611"/>
      <c r="C231" s="323" t="s">
        <v>84</v>
      </c>
      <c r="D231" s="324"/>
      <c r="E231" s="324"/>
      <c r="F231" s="324"/>
      <c r="G231" s="324"/>
      <c r="H231" s="324"/>
      <c r="I231" s="324"/>
      <c r="J231" s="324"/>
      <c r="K231" s="324"/>
      <c r="L231" s="325"/>
      <c r="M231" s="384"/>
      <c r="N231" s="385"/>
      <c r="O231" s="385"/>
      <c r="P231" s="385"/>
      <c r="Q231" s="385"/>
      <c r="R231" s="385"/>
      <c r="S231" s="385"/>
      <c r="T231" s="386"/>
    </row>
    <row r="232" spans="2:20" s="3" customFormat="1" ht="22.5" customHeight="1" x14ac:dyDescent="0.2">
      <c r="B232" s="611"/>
      <c r="C232" s="292" t="s">
        <v>85</v>
      </c>
      <c r="D232" s="510"/>
      <c r="E232" s="510"/>
      <c r="F232" s="293"/>
      <c r="G232" s="319" t="s">
        <v>46</v>
      </c>
      <c r="H232" s="319"/>
      <c r="I232" s="319"/>
      <c r="J232" s="319"/>
      <c r="K232" s="600" t="s">
        <v>86</v>
      </c>
      <c r="L232" s="600"/>
      <c r="M232" s="600"/>
      <c r="N232" s="600"/>
      <c r="O232" s="600"/>
      <c r="P232" s="600"/>
      <c r="Q232" s="600"/>
      <c r="R232" s="600"/>
      <c r="S232" s="600"/>
      <c r="T232" s="600"/>
    </row>
    <row r="233" spans="2:20" ht="35.25" customHeight="1" x14ac:dyDescent="0.2">
      <c r="B233" s="611"/>
      <c r="C233" s="319" t="s">
        <v>87</v>
      </c>
      <c r="D233" s="319"/>
      <c r="E233" s="292" t="s">
        <v>557</v>
      </c>
      <c r="F233" s="293"/>
      <c r="G233" s="319"/>
      <c r="H233" s="319"/>
      <c r="I233" s="319"/>
      <c r="J233" s="319"/>
      <c r="K233" s="600"/>
      <c r="L233" s="600"/>
      <c r="M233" s="600"/>
      <c r="N233" s="600"/>
      <c r="O233" s="600"/>
      <c r="P233" s="600"/>
      <c r="Q233" s="600"/>
      <c r="R233" s="600"/>
      <c r="S233" s="600"/>
      <c r="T233" s="600"/>
    </row>
    <row r="234" spans="2:20" s="3" customFormat="1" ht="63.6" customHeight="1" x14ac:dyDescent="0.2">
      <c r="B234" s="611"/>
      <c r="C234" s="294" t="s">
        <v>785</v>
      </c>
      <c r="D234" s="295"/>
      <c r="E234" s="299"/>
      <c r="F234" s="300"/>
      <c r="G234" s="291" t="s">
        <v>649</v>
      </c>
      <c r="H234" s="239"/>
      <c r="I234" s="239"/>
      <c r="J234" s="240"/>
      <c r="K234" s="241" t="s">
        <v>1135</v>
      </c>
      <c r="L234" s="242"/>
      <c r="M234" s="242"/>
      <c r="N234" s="242"/>
      <c r="O234" s="242"/>
      <c r="P234" s="242"/>
      <c r="Q234" s="242"/>
      <c r="R234" s="242"/>
      <c r="S234" s="242"/>
      <c r="T234" s="243"/>
    </row>
    <row r="235" spans="2:20" s="3" customFormat="1" ht="41.45" customHeight="1" x14ac:dyDescent="0.2">
      <c r="B235" s="611"/>
      <c r="C235" s="294" t="s">
        <v>792</v>
      </c>
      <c r="D235" s="295"/>
      <c r="E235" s="299"/>
      <c r="F235" s="300"/>
      <c r="G235" s="291" t="s">
        <v>801</v>
      </c>
      <c r="H235" s="239"/>
      <c r="I235" s="239"/>
      <c r="J235" s="240"/>
      <c r="K235" s="241" t="s">
        <v>1136</v>
      </c>
      <c r="L235" s="242"/>
      <c r="M235" s="242"/>
      <c r="N235" s="242"/>
      <c r="O235" s="242"/>
      <c r="P235" s="242"/>
      <c r="Q235" s="242"/>
      <c r="R235" s="242"/>
      <c r="S235" s="242"/>
      <c r="T235" s="243"/>
    </row>
    <row r="236" spans="2:20" s="3" customFormat="1" ht="58.15" customHeight="1" x14ac:dyDescent="0.2">
      <c r="B236" s="611"/>
      <c r="C236" s="294" t="s">
        <v>698</v>
      </c>
      <c r="D236" s="295"/>
      <c r="E236" s="299"/>
      <c r="F236" s="300"/>
      <c r="G236" s="291" t="s">
        <v>898</v>
      </c>
      <c r="H236" s="239"/>
      <c r="I236" s="239"/>
      <c r="J236" s="240"/>
      <c r="K236" s="241" t="s">
        <v>1137</v>
      </c>
      <c r="L236" s="242"/>
      <c r="M236" s="242"/>
      <c r="N236" s="242"/>
      <c r="O236" s="242"/>
      <c r="P236" s="242"/>
      <c r="Q236" s="242"/>
      <c r="R236" s="242"/>
      <c r="S236" s="242"/>
      <c r="T236" s="243"/>
    </row>
    <row r="237" spans="2:20" s="3" customFormat="1" ht="54" customHeight="1" x14ac:dyDescent="0.2">
      <c r="B237" s="611"/>
      <c r="C237" s="294" t="s">
        <v>812</v>
      </c>
      <c r="D237" s="295"/>
      <c r="E237" s="299"/>
      <c r="F237" s="300"/>
      <c r="G237" s="291" t="s">
        <v>899</v>
      </c>
      <c r="H237" s="239"/>
      <c r="I237" s="239"/>
      <c r="J237" s="240"/>
      <c r="K237" s="241" t="s">
        <v>1151</v>
      </c>
      <c r="L237" s="242"/>
      <c r="M237" s="242"/>
      <c r="N237" s="242"/>
      <c r="O237" s="242"/>
      <c r="P237" s="242"/>
      <c r="Q237" s="242"/>
      <c r="R237" s="242"/>
      <c r="S237" s="242"/>
      <c r="T237" s="243"/>
    </row>
    <row r="238" spans="2:20" s="3" customFormat="1" ht="41.45" customHeight="1" x14ac:dyDescent="0.2">
      <c r="B238" s="611"/>
      <c r="C238" s="294" t="s">
        <v>675</v>
      </c>
      <c r="D238" s="294"/>
      <c r="E238" s="299"/>
      <c r="F238" s="300"/>
      <c r="G238" s="291" t="s">
        <v>648</v>
      </c>
      <c r="H238" s="291"/>
      <c r="I238" s="291"/>
      <c r="J238" s="291"/>
      <c r="K238" s="301" t="s">
        <v>960</v>
      </c>
      <c r="L238" s="302"/>
      <c r="M238" s="302"/>
      <c r="N238" s="302"/>
      <c r="O238" s="302"/>
      <c r="P238" s="302"/>
      <c r="Q238" s="302"/>
      <c r="R238" s="302"/>
      <c r="S238" s="302"/>
      <c r="T238" s="302"/>
    </row>
    <row r="239" spans="2:20" s="3" customFormat="1" ht="30.6" customHeight="1" x14ac:dyDescent="0.2">
      <c r="B239" s="611"/>
      <c r="C239" s="294" t="s">
        <v>1138</v>
      </c>
      <c r="D239" s="294"/>
      <c r="E239" s="299"/>
      <c r="F239" s="300"/>
      <c r="G239" s="291" t="s">
        <v>1139</v>
      </c>
      <c r="H239" s="291"/>
      <c r="I239" s="291"/>
      <c r="J239" s="291"/>
      <c r="K239" s="301" t="s">
        <v>1140</v>
      </c>
      <c r="L239" s="302"/>
      <c r="M239" s="302"/>
      <c r="N239" s="302"/>
      <c r="O239" s="302"/>
      <c r="P239" s="302"/>
      <c r="Q239" s="302"/>
      <c r="R239" s="302"/>
      <c r="S239" s="302"/>
      <c r="T239" s="302"/>
    </row>
    <row r="240" spans="2:20" s="3" customFormat="1" ht="51" customHeight="1" x14ac:dyDescent="0.2">
      <c r="B240" s="611"/>
      <c r="C240" s="294" t="s">
        <v>885</v>
      </c>
      <c r="D240" s="294"/>
      <c r="E240" s="299"/>
      <c r="F240" s="300"/>
      <c r="G240" s="291" t="s">
        <v>886</v>
      </c>
      <c r="H240" s="291"/>
      <c r="I240" s="291"/>
      <c r="J240" s="291"/>
      <c r="K240" s="301" t="s">
        <v>1047</v>
      </c>
      <c r="L240" s="302"/>
      <c r="M240" s="302"/>
      <c r="N240" s="302"/>
      <c r="O240" s="302"/>
      <c r="P240" s="302"/>
      <c r="Q240" s="302"/>
      <c r="R240" s="302"/>
      <c r="S240" s="302"/>
      <c r="T240" s="302"/>
    </row>
    <row r="241" spans="2:20" s="3" customFormat="1" ht="38.450000000000003" customHeight="1" x14ac:dyDescent="0.2">
      <c r="B241" s="611"/>
      <c r="C241" s="299" t="s">
        <v>676</v>
      </c>
      <c r="D241" s="300"/>
      <c r="E241" s="299"/>
      <c r="F241" s="300"/>
      <c r="G241" s="291" t="s">
        <v>649</v>
      </c>
      <c r="H241" s="291"/>
      <c r="I241" s="291"/>
      <c r="J241" s="291"/>
      <c r="K241" s="301" t="s">
        <v>1048</v>
      </c>
      <c r="L241" s="301"/>
      <c r="M241" s="301"/>
      <c r="N241" s="301"/>
      <c r="O241" s="301"/>
      <c r="P241" s="301"/>
      <c r="Q241" s="301"/>
      <c r="R241" s="301"/>
      <c r="S241" s="301"/>
      <c r="T241" s="301"/>
    </row>
    <row r="242" spans="2:20" s="3" customFormat="1" ht="30.6" customHeight="1" x14ac:dyDescent="0.2">
      <c r="B242" s="611"/>
      <c r="C242" s="299" t="s">
        <v>695</v>
      </c>
      <c r="D242" s="300"/>
      <c r="E242" s="299"/>
      <c r="F242" s="300"/>
      <c r="G242" s="291" t="s">
        <v>696</v>
      </c>
      <c r="H242" s="291"/>
      <c r="I242" s="291"/>
      <c r="J242" s="291"/>
      <c r="K242" s="241" t="s">
        <v>793</v>
      </c>
      <c r="L242" s="242"/>
      <c r="M242" s="242"/>
      <c r="N242" s="242"/>
      <c r="O242" s="242"/>
      <c r="P242" s="242"/>
      <c r="Q242" s="242"/>
      <c r="R242" s="242"/>
      <c r="S242" s="242"/>
      <c r="T242" s="243"/>
    </row>
    <row r="243" spans="2:20" s="3" customFormat="1" ht="105" customHeight="1" x14ac:dyDescent="0.2">
      <c r="B243" s="611"/>
      <c r="C243" s="299" t="s">
        <v>727</v>
      </c>
      <c r="D243" s="300"/>
      <c r="E243" s="299"/>
      <c r="F243" s="300"/>
      <c r="G243" s="291" t="s">
        <v>738</v>
      </c>
      <c r="H243" s="291"/>
      <c r="I243" s="291"/>
      <c r="J243" s="291"/>
      <c r="K243" s="241" t="s">
        <v>1141</v>
      </c>
      <c r="L243" s="242"/>
      <c r="M243" s="242"/>
      <c r="N243" s="242"/>
      <c r="O243" s="242"/>
      <c r="P243" s="242"/>
      <c r="Q243" s="242"/>
      <c r="R243" s="242"/>
      <c r="S243" s="242"/>
      <c r="T243" s="243"/>
    </row>
    <row r="244" spans="2:20" s="3" customFormat="1" ht="31.15" customHeight="1" x14ac:dyDescent="0.2">
      <c r="B244" s="611"/>
      <c r="C244" s="299" t="s">
        <v>677</v>
      </c>
      <c r="D244" s="300"/>
      <c r="E244" s="299"/>
      <c r="F244" s="300"/>
      <c r="G244" s="291" t="s">
        <v>678</v>
      </c>
      <c r="H244" s="291"/>
      <c r="I244" s="291"/>
      <c r="J244" s="291"/>
      <c r="K244" s="301" t="s">
        <v>1142</v>
      </c>
      <c r="L244" s="301"/>
      <c r="M244" s="301"/>
      <c r="N244" s="301"/>
      <c r="O244" s="301"/>
      <c r="P244" s="301"/>
      <c r="Q244" s="301"/>
      <c r="R244" s="301"/>
      <c r="S244" s="301"/>
      <c r="T244" s="301"/>
    </row>
    <row r="245" spans="2:20" s="3" customFormat="1" ht="67.900000000000006" customHeight="1" x14ac:dyDescent="0.2">
      <c r="B245" s="611"/>
      <c r="C245" s="299" t="s">
        <v>679</v>
      </c>
      <c r="D245" s="300"/>
      <c r="E245" s="299"/>
      <c r="F245" s="300"/>
      <c r="G245" s="291" t="s">
        <v>650</v>
      </c>
      <c r="H245" s="291"/>
      <c r="I245" s="291"/>
      <c r="J245" s="291"/>
      <c r="K245" s="301" t="s">
        <v>1011</v>
      </c>
      <c r="L245" s="301"/>
      <c r="M245" s="301"/>
      <c r="N245" s="301"/>
      <c r="O245" s="301"/>
      <c r="P245" s="301"/>
      <c r="Q245" s="301"/>
      <c r="R245" s="301"/>
      <c r="S245" s="301"/>
      <c r="T245" s="301"/>
    </row>
    <row r="246" spans="2:20" s="3" customFormat="1" ht="58.9" customHeight="1" x14ac:dyDescent="0.2">
      <c r="B246" s="611"/>
      <c r="C246" s="299" t="s">
        <v>680</v>
      </c>
      <c r="D246" s="300"/>
      <c r="E246" s="299"/>
      <c r="F246" s="300"/>
      <c r="G246" s="291" t="s">
        <v>651</v>
      </c>
      <c r="H246" s="291"/>
      <c r="I246" s="291"/>
      <c r="J246" s="291"/>
      <c r="K246" s="301" t="s">
        <v>1012</v>
      </c>
      <c r="L246" s="301"/>
      <c r="M246" s="301"/>
      <c r="N246" s="301"/>
      <c r="O246" s="301"/>
      <c r="P246" s="301"/>
      <c r="Q246" s="301"/>
      <c r="R246" s="301"/>
      <c r="S246" s="301"/>
      <c r="T246" s="301"/>
    </row>
    <row r="247" spans="2:20" s="3" customFormat="1" ht="55.15" customHeight="1" x14ac:dyDescent="0.2">
      <c r="B247" s="611"/>
      <c r="C247" s="299" t="s">
        <v>681</v>
      </c>
      <c r="D247" s="300"/>
      <c r="E247" s="299" t="s">
        <v>730</v>
      </c>
      <c r="F247" s="300"/>
      <c r="G247" s="291" t="s">
        <v>652</v>
      </c>
      <c r="H247" s="291"/>
      <c r="I247" s="291"/>
      <c r="J247" s="291"/>
      <c r="K247" s="301" t="s">
        <v>1143</v>
      </c>
      <c r="L247" s="301"/>
      <c r="M247" s="301"/>
      <c r="N247" s="301"/>
      <c r="O247" s="301"/>
      <c r="P247" s="301"/>
      <c r="Q247" s="301"/>
      <c r="R247" s="301"/>
      <c r="S247" s="301"/>
      <c r="T247" s="301"/>
    </row>
    <row r="248" spans="2:20" s="3" customFormat="1" ht="61.15" customHeight="1" x14ac:dyDescent="0.2">
      <c r="B248" s="611"/>
      <c r="C248" s="299" t="s">
        <v>813</v>
      </c>
      <c r="D248" s="300"/>
      <c r="E248" s="299" t="s">
        <v>814</v>
      </c>
      <c r="F248" s="300"/>
      <c r="G248" s="291" t="s">
        <v>690</v>
      </c>
      <c r="H248" s="291"/>
      <c r="I248" s="291"/>
      <c r="J248" s="291"/>
      <c r="K248" s="301" t="s">
        <v>950</v>
      </c>
      <c r="L248" s="301"/>
      <c r="M248" s="301"/>
      <c r="N248" s="301"/>
      <c r="O248" s="301"/>
      <c r="P248" s="301"/>
      <c r="Q248" s="301"/>
      <c r="R248" s="301"/>
      <c r="S248" s="301"/>
      <c r="T248" s="301"/>
    </row>
    <row r="249" spans="2:20" s="25" customFormat="1" ht="68.45" customHeight="1" x14ac:dyDescent="0.2">
      <c r="B249" s="611"/>
      <c r="C249" s="299" t="s">
        <v>880</v>
      </c>
      <c r="D249" s="300"/>
      <c r="E249" s="299"/>
      <c r="F249" s="300"/>
      <c r="G249" s="238" t="s">
        <v>794</v>
      </c>
      <c r="H249" s="239"/>
      <c r="I249" s="239"/>
      <c r="J249" s="240"/>
      <c r="K249" s="241" t="s">
        <v>1049</v>
      </c>
      <c r="L249" s="242"/>
      <c r="M249" s="242"/>
      <c r="N249" s="242"/>
      <c r="O249" s="242"/>
      <c r="P249" s="242"/>
      <c r="Q249" s="242"/>
      <c r="R249" s="242"/>
      <c r="S249" s="242"/>
      <c r="T249" s="243"/>
    </row>
    <row r="250" spans="2:20" s="25" customFormat="1" ht="57.6" customHeight="1" x14ac:dyDescent="0.2">
      <c r="B250" s="611"/>
      <c r="C250" s="299" t="s">
        <v>699</v>
      </c>
      <c r="D250" s="300"/>
      <c r="E250" s="299"/>
      <c r="F250" s="300"/>
      <c r="G250" s="238" t="s">
        <v>872</v>
      </c>
      <c r="H250" s="239"/>
      <c r="I250" s="239"/>
      <c r="J250" s="240"/>
      <c r="K250" s="241" t="s">
        <v>988</v>
      </c>
      <c r="L250" s="242"/>
      <c r="M250" s="242"/>
      <c r="N250" s="242"/>
      <c r="O250" s="242"/>
      <c r="P250" s="242"/>
      <c r="Q250" s="242"/>
      <c r="R250" s="242"/>
      <c r="S250" s="242"/>
      <c r="T250" s="243"/>
    </row>
    <row r="251" spans="2:20" s="25" customFormat="1" ht="51.6" customHeight="1" x14ac:dyDescent="0.2">
      <c r="B251" s="611"/>
      <c r="C251" s="299" t="s">
        <v>854</v>
      </c>
      <c r="D251" s="300"/>
      <c r="E251" s="299" t="s">
        <v>653</v>
      </c>
      <c r="F251" s="300"/>
      <c r="G251" s="291" t="s">
        <v>654</v>
      </c>
      <c r="H251" s="291"/>
      <c r="I251" s="291"/>
      <c r="J251" s="291"/>
      <c r="K251" s="301" t="s">
        <v>1144</v>
      </c>
      <c r="L251" s="301"/>
      <c r="M251" s="301"/>
      <c r="N251" s="301"/>
      <c r="O251" s="301"/>
      <c r="P251" s="301"/>
      <c r="Q251" s="301"/>
      <c r="R251" s="301"/>
      <c r="S251" s="301"/>
      <c r="T251" s="301"/>
    </row>
    <row r="252" spans="2:20" s="25" customFormat="1" ht="52.9" customHeight="1" x14ac:dyDescent="0.2">
      <c r="B252" s="611"/>
      <c r="C252" s="299" t="s">
        <v>855</v>
      </c>
      <c r="D252" s="300"/>
      <c r="E252" s="299" t="s">
        <v>772</v>
      </c>
      <c r="F252" s="300"/>
      <c r="G252" s="291" t="s">
        <v>891</v>
      </c>
      <c r="H252" s="291"/>
      <c r="I252" s="291"/>
      <c r="J252" s="291"/>
      <c r="K252" s="301" t="s">
        <v>1145</v>
      </c>
      <c r="L252" s="301"/>
      <c r="M252" s="301"/>
      <c r="N252" s="301"/>
      <c r="O252" s="301"/>
      <c r="P252" s="301"/>
      <c r="Q252" s="301"/>
      <c r="R252" s="301"/>
      <c r="S252" s="301"/>
      <c r="T252" s="301"/>
    </row>
    <row r="253" spans="2:20" s="25" customFormat="1" ht="40.9" customHeight="1" x14ac:dyDescent="0.2">
      <c r="B253" s="611"/>
      <c r="C253" s="299" t="s">
        <v>856</v>
      </c>
      <c r="D253" s="300"/>
      <c r="E253" s="299"/>
      <c r="F253" s="300"/>
      <c r="G253" s="291" t="s">
        <v>652</v>
      </c>
      <c r="H253" s="291"/>
      <c r="I253" s="291"/>
      <c r="J253" s="291"/>
      <c r="K253" s="301" t="s">
        <v>1050</v>
      </c>
      <c r="L253" s="301"/>
      <c r="M253" s="301"/>
      <c r="N253" s="301"/>
      <c r="O253" s="301"/>
      <c r="P253" s="301"/>
      <c r="Q253" s="301"/>
      <c r="R253" s="301"/>
      <c r="S253" s="301"/>
      <c r="T253" s="301"/>
    </row>
    <row r="254" spans="2:20" s="25" customFormat="1" ht="75" customHeight="1" x14ac:dyDescent="0.2">
      <c r="B254" s="611"/>
      <c r="C254" s="299" t="s">
        <v>786</v>
      </c>
      <c r="D254" s="300"/>
      <c r="E254" s="299" t="s">
        <v>908</v>
      </c>
      <c r="F254" s="300"/>
      <c r="G254" s="291" t="s">
        <v>787</v>
      </c>
      <c r="H254" s="291"/>
      <c r="I254" s="291"/>
      <c r="J254" s="291"/>
      <c r="K254" s="241" t="s">
        <v>1146</v>
      </c>
      <c r="L254" s="242"/>
      <c r="M254" s="242"/>
      <c r="N254" s="242"/>
      <c r="O254" s="242"/>
      <c r="P254" s="242"/>
      <c r="Q254" s="242"/>
      <c r="R254" s="242"/>
      <c r="S254" s="242"/>
      <c r="T254" s="243"/>
    </row>
    <row r="255" spans="2:20" s="25" customFormat="1" ht="85.9" customHeight="1" x14ac:dyDescent="0.2">
      <c r="B255" s="611"/>
      <c r="C255" s="299" t="s">
        <v>857</v>
      </c>
      <c r="D255" s="300"/>
      <c r="E255" s="299"/>
      <c r="F255" s="300"/>
      <c r="G255" s="291" t="s">
        <v>655</v>
      </c>
      <c r="H255" s="291"/>
      <c r="I255" s="291"/>
      <c r="J255" s="291"/>
      <c r="K255" s="301" t="s">
        <v>1051</v>
      </c>
      <c r="L255" s="301"/>
      <c r="M255" s="301"/>
      <c r="N255" s="301"/>
      <c r="O255" s="301"/>
      <c r="P255" s="301"/>
      <c r="Q255" s="301"/>
      <c r="R255" s="301"/>
      <c r="S255" s="301"/>
      <c r="T255" s="301"/>
    </row>
    <row r="256" spans="2:20" s="25" customFormat="1" ht="84" customHeight="1" x14ac:dyDescent="0.2">
      <c r="B256" s="611"/>
      <c r="C256" s="299" t="s">
        <v>858</v>
      </c>
      <c r="D256" s="300"/>
      <c r="E256" s="299" t="s">
        <v>859</v>
      </c>
      <c r="F256" s="300"/>
      <c r="G256" s="246" t="s">
        <v>652</v>
      </c>
      <c r="H256" s="248"/>
      <c r="I256" s="248"/>
      <c r="J256" s="247"/>
      <c r="K256" s="241" t="s">
        <v>1052</v>
      </c>
      <c r="L256" s="242"/>
      <c r="M256" s="242"/>
      <c r="N256" s="242"/>
      <c r="O256" s="242"/>
      <c r="P256" s="242"/>
      <c r="Q256" s="242"/>
      <c r="R256" s="242"/>
      <c r="S256" s="242"/>
      <c r="T256" s="243"/>
    </row>
    <row r="257" spans="2:22" s="25" customFormat="1" ht="53.45" customHeight="1" x14ac:dyDescent="0.2">
      <c r="B257" s="611"/>
      <c r="C257" s="299" t="s">
        <v>860</v>
      </c>
      <c r="D257" s="300"/>
      <c r="E257" s="299" t="s">
        <v>700</v>
      </c>
      <c r="F257" s="300"/>
      <c r="G257" s="246" t="s">
        <v>652</v>
      </c>
      <c r="H257" s="248"/>
      <c r="I257" s="248"/>
      <c r="J257" s="247"/>
      <c r="K257" s="241" t="s">
        <v>1147</v>
      </c>
      <c r="L257" s="242"/>
      <c r="M257" s="242"/>
      <c r="N257" s="242"/>
      <c r="O257" s="242"/>
      <c r="P257" s="242"/>
      <c r="Q257" s="242"/>
      <c r="R257" s="242"/>
      <c r="S257" s="242"/>
      <c r="T257" s="243"/>
    </row>
    <row r="258" spans="2:22" s="25" customFormat="1" ht="63.6" customHeight="1" x14ac:dyDescent="0.2">
      <c r="B258" s="611"/>
      <c r="C258" s="299" t="s">
        <v>861</v>
      </c>
      <c r="D258" s="300"/>
      <c r="E258" s="299" t="s">
        <v>862</v>
      </c>
      <c r="F258" s="300"/>
      <c r="G258" s="246" t="s">
        <v>652</v>
      </c>
      <c r="H258" s="248"/>
      <c r="I258" s="248"/>
      <c r="J258" s="247"/>
      <c r="K258" s="241" t="s">
        <v>1148</v>
      </c>
      <c r="L258" s="242"/>
      <c r="M258" s="242"/>
      <c r="N258" s="242"/>
      <c r="O258" s="242"/>
      <c r="P258" s="242"/>
      <c r="Q258" s="242"/>
      <c r="R258" s="242"/>
      <c r="S258" s="242"/>
      <c r="T258" s="243"/>
    </row>
    <row r="259" spans="2:22" s="25" customFormat="1" ht="31.15" customHeight="1" x14ac:dyDescent="0.2">
      <c r="B259" s="611"/>
      <c r="C259" s="299" t="s">
        <v>863</v>
      </c>
      <c r="D259" s="300"/>
      <c r="E259" s="299"/>
      <c r="F259" s="300"/>
      <c r="G259" s="246" t="s">
        <v>728</v>
      </c>
      <c r="H259" s="248"/>
      <c r="I259" s="248"/>
      <c r="J259" s="247"/>
      <c r="K259" s="257" t="s">
        <v>892</v>
      </c>
      <c r="L259" s="258"/>
      <c r="M259" s="258"/>
      <c r="N259" s="258"/>
      <c r="O259" s="258"/>
      <c r="P259" s="258"/>
      <c r="Q259" s="258"/>
      <c r="R259" s="258"/>
      <c r="S259" s="258"/>
      <c r="T259" s="259"/>
    </row>
    <row r="260" spans="2:22" s="25" customFormat="1" ht="58.9" customHeight="1" x14ac:dyDescent="0.2">
      <c r="B260" s="611"/>
      <c r="C260" s="299" t="s">
        <v>864</v>
      </c>
      <c r="D260" s="300"/>
      <c r="E260" s="299"/>
      <c r="F260" s="300"/>
      <c r="G260" s="246" t="s">
        <v>652</v>
      </c>
      <c r="H260" s="248"/>
      <c r="I260" s="248"/>
      <c r="J260" s="247"/>
      <c r="K260" s="257" t="s">
        <v>1149</v>
      </c>
      <c r="L260" s="258"/>
      <c r="M260" s="258"/>
      <c r="N260" s="258"/>
      <c r="O260" s="258"/>
      <c r="P260" s="258"/>
      <c r="Q260" s="258"/>
      <c r="R260" s="258"/>
      <c r="S260" s="258"/>
      <c r="T260" s="259"/>
    </row>
    <row r="261" spans="2:22" s="25" customFormat="1" ht="56.45" customHeight="1" x14ac:dyDescent="0.2">
      <c r="B261" s="611"/>
      <c r="C261" s="299" t="s">
        <v>848</v>
      </c>
      <c r="D261" s="300"/>
      <c r="E261" s="299"/>
      <c r="F261" s="300"/>
      <c r="G261" s="246" t="s">
        <v>649</v>
      </c>
      <c r="H261" s="248"/>
      <c r="I261" s="248"/>
      <c r="J261" s="247"/>
      <c r="K261" s="257" t="s">
        <v>1150</v>
      </c>
      <c r="L261" s="258"/>
      <c r="M261" s="258"/>
      <c r="N261" s="258"/>
      <c r="O261" s="258"/>
      <c r="P261" s="258"/>
      <c r="Q261" s="258"/>
      <c r="R261" s="258"/>
      <c r="S261" s="258"/>
      <c r="T261" s="259"/>
    </row>
    <row r="262" spans="2:22" s="25" customFormat="1" ht="35.450000000000003" customHeight="1" x14ac:dyDescent="0.2">
      <c r="B262" s="611"/>
      <c r="C262" s="299" t="s">
        <v>865</v>
      </c>
      <c r="D262" s="300"/>
      <c r="E262" s="299"/>
      <c r="F262" s="300"/>
      <c r="G262" s="246" t="s">
        <v>729</v>
      </c>
      <c r="H262" s="248"/>
      <c r="I262" s="248"/>
      <c r="J262" s="247"/>
      <c r="K262" s="257" t="s">
        <v>893</v>
      </c>
      <c r="L262" s="258"/>
      <c r="M262" s="258"/>
      <c r="N262" s="258"/>
      <c r="O262" s="258"/>
      <c r="P262" s="258"/>
      <c r="Q262" s="258"/>
      <c r="R262" s="258"/>
      <c r="S262" s="258"/>
      <c r="T262" s="259"/>
    </row>
    <row r="263" spans="2:22" s="25" customFormat="1" ht="40.9" customHeight="1" x14ac:dyDescent="0.2">
      <c r="B263" s="611"/>
      <c r="C263" s="299" t="s">
        <v>866</v>
      </c>
      <c r="D263" s="300"/>
      <c r="E263" s="201"/>
      <c r="F263" s="202"/>
      <c r="G263" s="238" t="s">
        <v>697</v>
      </c>
      <c r="H263" s="239"/>
      <c r="I263" s="239"/>
      <c r="J263" s="240"/>
      <c r="K263" s="241" t="s">
        <v>1013</v>
      </c>
      <c r="L263" s="242"/>
      <c r="M263" s="242"/>
      <c r="N263" s="242"/>
      <c r="O263" s="242"/>
      <c r="P263" s="242"/>
      <c r="Q263" s="242"/>
      <c r="R263" s="242"/>
      <c r="S263" s="242"/>
      <c r="T263" s="243"/>
    </row>
    <row r="264" spans="2:22" s="25" customFormat="1" ht="35.450000000000003" customHeight="1" x14ac:dyDescent="0.2">
      <c r="B264" s="611"/>
      <c r="C264" s="299" t="s">
        <v>867</v>
      </c>
      <c r="D264" s="300"/>
      <c r="E264" s="299"/>
      <c r="F264" s="300"/>
      <c r="G264" s="291" t="s">
        <v>652</v>
      </c>
      <c r="H264" s="291"/>
      <c r="I264" s="291"/>
      <c r="J264" s="291"/>
      <c r="K264" s="301" t="s">
        <v>1053</v>
      </c>
      <c r="L264" s="301"/>
      <c r="M264" s="301"/>
      <c r="N264" s="301"/>
      <c r="O264" s="301"/>
      <c r="P264" s="301"/>
      <c r="Q264" s="301"/>
      <c r="R264" s="301"/>
      <c r="S264" s="301"/>
      <c r="T264" s="301"/>
    </row>
    <row r="265" spans="2:22" s="25" customFormat="1" ht="31.15" customHeight="1" x14ac:dyDescent="0.2">
      <c r="B265" s="612"/>
      <c r="C265" s="299" t="s">
        <v>815</v>
      </c>
      <c r="D265" s="300"/>
      <c r="E265" s="299"/>
      <c r="F265" s="300"/>
      <c r="G265" s="291" t="s">
        <v>873</v>
      </c>
      <c r="H265" s="291"/>
      <c r="I265" s="291"/>
      <c r="J265" s="291"/>
      <c r="K265" s="301" t="s">
        <v>1054</v>
      </c>
      <c r="L265" s="301"/>
      <c r="M265" s="301"/>
      <c r="N265" s="301"/>
      <c r="O265" s="301"/>
      <c r="P265" s="301"/>
      <c r="Q265" s="301"/>
      <c r="R265" s="301"/>
      <c r="S265" s="301"/>
      <c r="T265" s="301"/>
    </row>
    <row r="266" spans="2:22" s="25" customFormat="1" x14ac:dyDescent="0.2">
      <c r="B266" s="605"/>
      <c r="C266" s="606"/>
      <c r="D266" s="606"/>
      <c r="E266" s="606"/>
      <c r="F266" s="606"/>
      <c r="G266" s="606"/>
      <c r="H266" s="606"/>
      <c r="I266" s="606"/>
      <c r="J266" s="606"/>
      <c r="K266" s="606"/>
      <c r="L266" s="606"/>
      <c r="M266" s="606"/>
      <c r="N266" s="606"/>
      <c r="O266" s="606"/>
      <c r="P266" s="606"/>
      <c r="Q266" s="606"/>
      <c r="R266" s="606"/>
      <c r="S266" s="606"/>
      <c r="T266" s="607"/>
    </row>
    <row r="267" spans="2:22" s="25" customFormat="1" ht="30.4" customHeight="1" x14ac:dyDescent="0.2">
      <c r="B267" s="512" t="s">
        <v>91</v>
      </c>
      <c r="C267" s="349" t="s">
        <v>662</v>
      </c>
      <c r="D267" s="350"/>
      <c r="E267" s="350"/>
      <c r="F267" s="350"/>
      <c r="G267" s="350"/>
      <c r="H267" s="350"/>
      <c r="I267" s="350"/>
      <c r="J267" s="350"/>
      <c r="K267" s="350"/>
      <c r="L267" s="350"/>
      <c r="M267" s="350"/>
      <c r="N267" s="350"/>
      <c r="O267" s="350"/>
      <c r="P267" s="350"/>
      <c r="Q267" s="350"/>
      <c r="R267" s="350"/>
      <c r="S267" s="350"/>
      <c r="T267" s="351"/>
    </row>
    <row r="268" spans="2:22" s="3" customFormat="1" ht="14.1" customHeight="1" x14ac:dyDescent="0.2">
      <c r="B268" s="513"/>
      <c r="C268" s="323" t="s">
        <v>121</v>
      </c>
      <c r="D268" s="324"/>
      <c r="E268" s="324"/>
      <c r="F268" s="324"/>
      <c r="G268" s="324"/>
      <c r="H268" s="324"/>
      <c r="I268" s="324"/>
      <c r="J268" s="324"/>
      <c r="K268" s="324"/>
      <c r="L268" s="325"/>
      <c r="M268" s="352"/>
      <c r="N268" s="353"/>
      <c r="O268" s="353"/>
      <c r="P268" s="353"/>
      <c r="Q268" s="353"/>
      <c r="R268" s="353"/>
      <c r="S268" s="353"/>
      <c r="T268" s="354"/>
    </row>
    <row r="269" spans="2:22" s="3" customFormat="1" ht="15" customHeight="1" x14ac:dyDescent="0.2">
      <c r="B269" s="513"/>
      <c r="C269" s="263" t="s">
        <v>76</v>
      </c>
      <c r="D269" s="263"/>
      <c r="E269" s="263"/>
      <c r="F269" s="263" t="s">
        <v>556</v>
      </c>
      <c r="G269" s="263"/>
      <c r="H269" s="263" t="s">
        <v>64</v>
      </c>
      <c r="I269" s="263"/>
      <c r="J269" s="263" t="s">
        <v>77</v>
      </c>
      <c r="K269" s="263"/>
      <c r="L269" s="263"/>
      <c r="M269" s="355"/>
      <c r="N269" s="356"/>
      <c r="O269" s="356"/>
      <c r="P269" s="356"/>
      <c r="Q269" s="356"/>
      <c r="R269" s="356"/>
      <c r="S269" s="356"/>
      <c r="T269" s="357"/>
    </row>
    <row r="270" spans="2:22" s="3" customFormat="1" ht="21.75" customHeight="1" x14ac:dyDescent="0.2">
      <c r="B270" s="513"/>
      <c r="C270" s="487" t="s">
        <v>78</v>
      </c>
      <c r="D270" s="488"/>
      <c r="E270" s="261"/>
      <c r="F270" s="535">
        <v>1</v>
      </c>
      <c r="G270" s="537"/>
      <c r="H270" s="535">
        <v>1</v>
      </c>
      <c r="I270" s="537"/>
      <c r="J270" s="535">
        <f>F270-H270</f>
        <v>0</v>
      </c>
      <c r="K270" s="536"/>
      <c r="L270" s="537"/>
      <c r="M270" s="355"/>
      <c r="N270" s="356"/>
      <c r="O270" s="356"/>
      <c r="P270" s="356"/>
      <c r="Q270" s="356"/>
      <c r="R270" s="356"/>
      <c r="S270" s="356"/>
      <c r="T270" s="357"/>
      <c r="V270" s="136"/>
    </row>
    <row r="271" spans="2:22" s="3" customFormat="1" ht="22.5" customHeight="1" x14ac:dyDescent="0.2">
      <c r="B271" s="513"/>
      <c r="C271" s="120"/>
      <c r="D271" s="120"/>
      <c r="E271" s="120"/>
      <c r="F271" s="119"/>
      <c r="G271" s="119"/>
      <c r="H271" s="119"/>
      <c r="I271" s="119"/>
      <c r="J271" s="119"/>
      <c r="K271" s="119"/>
      <c r="L271" s="119"/>
      <c r="M271" s="355"/>
      <c r="N271" s="356"/>
      <c r="O271" s="356"/>
      <c r="P271" s="356"/>
      <c r="Q271" s="356"/>
      <c r="R271" s="356"/>
      <c r="S271" s="356"/>
      <c r="T271" s="357"/>
    </row>
    <row r="272" spans="2:22" s="3" customFormat="1" ht="37.9" customHeight="1" x14ac:dyDescent="0.2">
      <c r="B272" s="513"/>
      <c r="C272" s="249" t="s">
        <v>79</v>
      </c>
      <c r="D272" s="251"/>
      <c r="E272" s="249" t="s">
        <v>66</v>
      </c>
      <c r="F272" s="251"/>
      <c r="G272" s="122" t="s">
        <v>80</v>
      </c>
      <c r="H272" s="535" t="s">
        <v>81</v>
      </c>
      <c r="I272" s="537"/>
      <c r="J272" s="122" t="s">
        <v>82</v>
      </c>
      <c r="K272" s="535" t="s">
        <v>83</v>
      </c>
      <c r="L272" s="537"/>
      <c r="M272" s="355"/>
      <c r="N272" s="356"/>
      <c r="O272" s="356"/>
      <c r="P272" s="356"/>
      <c r="Q272" s="356"/>
      <c r="R272" s="356"/>
      <c r="S272" s="356"/>
      <c r="T272" s="357"/>
    </row>
    <row r="273" spans="2:22" s="3" customFormat="1" ht="22.5" customHeight="1" x14ac:dyDescent="0.2">
      <c r="B273" s="513"/>
      <c r="C273" s="547">
        <v>42689</v>
      </c>
      <c r="D273" s="539"/>
      <c r="E273" s="547">
        <v>42840</v>
      </c>
      <c r="F273" s="539"/>
      <c r="G273" s="20">
        <f>+K149</f>
        <v>151</v>
      </c>
      <c r="H273" s="598">
        <f>100/G273</f>
        <v>0.66225165562913912</v>
      </c>
      <c r="I273" s="599"/>
      <c r="J273" s="20">
        <v>20</v>
      </c>
      <c r="K273" s="601">
        <v>100</v>
      </c>
      <c r="L273" s="603"/>
      <c r="M273" s="355"/>
      <c r="N273" s="356"/>
      <c r="O273" s="356"/>
      <c r="P273" s="356"/>
      <c r="Q273" s="356"/>
      <c r="R273" s="356"/>
      <c r="S273" s="356"/>
      <c r="T273" s="357"/>
    </row>
    <row r="274" spans="2:22" s="3" customFormat="1" ht="15.75" customHeight="1" x14ac:dyDescent="0.2">
      <c r="B274" s="513"/>
      <c r="C274" s="120"/>
      <c r="D274" s="121"/>
      <c r="E274" s="118"/>
      <c r="F274" s="20"/>
      <c r="G274" s="23"/>
      <c r="H274" s="23"/>
      <c r="I274" s="20"/>
      <c r="J274" s="22"/>
      <c r="K274" s="22"/>
      <c r="L274" s="119"/>
      <c r="M274" s="355"/>
      <c r="N274" s="356"/>
      <c r="O274" s="356"/>
      <c r="P274" s="356"/>
      <c r="Q274" s="356"/>
      <c r="R274" s="356"/>
      <c r="S274" s="356"/>
      <c r="T274" s="357"/>
    </row>
    <row r="275" spans="2:22" s="3" customFormat="1" ht="29.25" customHeight="1" x14ac:dyDescent="0.2">
      <c r="B275" s="513"/>
      <c r="C275" s="323" t="s">
        <v>84</v>
      </c>
      <c r="D275" s="324"/>
      <c r="E275" s="324"/>
      <c r="F275" s="324"/>
      <c r="G275" s="324"/>
      <c r="H275" s="324"/>
      <c r="I275" s="324"/>
      <c r="J275" s="324"/>
      <c r="K275" s="324"/>
      <c r="L275" s="325"/>
      <c r="M275" s="355"/>
      <c r="N275" s="356"/>
      <c r="O275" s="356"/>
      <c r="P275" s="356"/>
      <c r="Q275" s="356"/>
      <c r="R275" s="356"/>
      <c r="S275" s="356"/>
      <c r="T275" s="357"/>
      <c r="V275" s="26"/>
    </row>
    <row r="276" spans="2:22" s="3" customFormat="1" ht="40.5" customHeight="1" x14ac:dyDescent="0.2">
      <c r="B276" s="513"/>
      <c r="C276" s="614" t="s">
        <v>92</v>
      </c>
      <c r="D276" s="614"/>
      <c r="E276" s="614"/>
      <c r="F276" s="130">
        <v>25</v>
      </c>
      <c r="G276" s="262" t="s">
        <v>93</v>
      </c>
      <c r="H276" s="262"/>
      <c r="I276" s="24">
        <v>15</v>
      </c>
      <c r="J276" s="262" t="s">
        <v>94</v>
      </c>
      <c r="K276" s="262"/>
      <c r="L276" s="118">
        <v>10</v>
      </c>
      <c r="M276" s="358"/>
      <c r="N276" s="359"/>
      <c r="O276" s="359"/>
      <c r="P276" s="359"/>
      <c r="Q276" s="359"/>
      <c r="R276" s="359"/>
      <c r="S276" s="359"/>
      <c r="T276" s="360"/>
    </row>
    <row r="277" spans="2:22" s="3" customFormat="1" ht="27" customHeight="1" x14ac:dyDescent="0.2">
      <c r="B277" s="513"/>
      <c r="C277" s="621" t="s">
        <v>95</v>
      </c>
      <c r="D277" s="622"/>
      <c r="E277" s="622"/>
      <c r="F277" s="622"/>
      <c r="G277" s="622"/>
      <c r="H277" s="622"/>
      <c r="I277" s="622"/>
      <c r="J277" s="622"/>
      <c r="K277" s="622"/>
      <c r="L277" s="622"/>
      <c r="M277" s="622"/>
      <c r="N277" s="622"/>
      <c r="O277" s="622"/>
      <c r="P277" s="622"/>
      <c r="Q277" s="622"/>
      <c r="R277" s="622"/>
      <c r="S277" s="622"/>
      <c r="T277" s="623"/>
    </row>
    <row r="278" spans="2:22" s="3" customFormat="1" ht="22.5" customHeight="1" x14ac:dyDescent="0.2">
      <c r="B278" s="513"/>
      <c r="C278" s="608" t="s">
        <v>85</v>
      </c>
      <c r="D278" s="617"/>
      <c r="E278" s="617"/>
      <c r="F278" s="609"/>
      <c r="G278" s="604" t="s">
        <v>96</v>
      </c>
      <c r="H278" s="604"/>
      <c r="I278" s="604"/>
      <c r="J278" s="263" t="s">
        <v>97</v>
      </c>
      <c r="K278" s="263"/>
      <c r="L278" s="263"/>
      <c r="M278" s="352" t="s">
        <v>86</v>
      </c>
      <c r="N278" s="353"/>
      <c r="O278" s="353"/>
      <c r="P278" s="353"/>
      <c r="Q278" s="353"/>
      <c r="R278" s="353"/>
      <c r="S278" s="353"/>
      <c r="T278" s="354"/>
    </row>
    <row r="279" spans="2:22" s="3" customFormat="1" ht="32.25" customHeight="1" x14ac:dyDescent="0.2">
      <c r="B279" s="513"/>
      <c r="C279" s="604" t="s">
        <v>87</v>
      </c>
      <c r="D279" s="604"/>
      <c r="E279" s="608" t="s">
        <v>557</v>
      </c>
      <c r="F279" s="609"/>
      <c r="G279" s="604"/>
      <c r="H279" s="604"/>
      <c r="I279" s="604"/>
      <c r="J279" s="263"/>
      <c r="K279" s="263"/>
      <c r="L279" s="263"/>
      <c r="M279" s="358"/>
      <c r="N279" s="359"/>
      <c r="O279" s="359"/>
      <c r="P279" s="359"/>
      <c r="Q279" s="359"/>
      <c r="R279" s="359"/>
      <c r="S279" s="359"/>
      <c r="T279" s="360"/>
    </row>
    <row r="280" spans="2:22" s="3" customFormat="1" ht="31.5" customHeight="1" x14ac:dyDescent="0.2">
      <c r="B280" s="513"/>
      <c r="C280" s="616" t="s">
        <v>667</v>
      </c>
      <c r="D280" s="616"/>
      <c r="E280" s="616" t="s">
        <v>668</v>
      </c>
      <c r="F280" s="616"/>
      <c r="G280" s="365" t="s">
        <v>669</v>
      </c>
      <c r="H280" s="365"/>
      <c r="I280" s="365"/>
      <c r="J280" s="615">
        <v>1</v>
      </c>
      <c r="K280" s="615"/>
      <c r="L280" s="615"/>
      <c r="M280" s="613" t="s">
        <v>671</v>
      </c>
      <c r="N280" s="613"/>
      <c r="O280" s="613"/>
      <c r="P280" s="613"/>
      <c r="Q280" s="613"/>
      <c r="R280" s="613"/>
      <c r="S280" s="613"/>
      <c r="T280" s="613"/>
    </row>
    <row r="281" spans="2:22" s="3" customFormat="1" ht="15" customHeight="1" x14ac:dyDescent="0.2">
      <c r="B281" s="249"/>
      <c r="C281" s="250"/>
      <c r="D281" s="250"/>
      <c r="E281" s="250"/>
      <c r="F281" s="250"/>
      <c r="G281" s="250"/>
      <c r="H281" s="250"/>
      <c r="I281" s="250"/>
      <c r="J281" s="250"/>
      <c r="K281" s="250"/>
      <c r="L281" s="250"/>
      <c r="M281" s="250"/>
      <c r="N281" s="250"/>
      <c r="O281" s="250"/>
      <c r="P281" s="250"/>
      <c r="Q281" s="250"/>
      <c r="R281" s="250"/>
      <c r="S281" s="250"/>
      <c r="T281" s="251"/>
    </row>
    <row r="282" spans="2:22" s="3" customFormat="1" ht="27.4" customHeight="1" x14ac:dyDescent="0.2">
      <c r="B282" s="349" t="s">
        <v>71</v>
      </c>
      <c r="C282" s="350"/>
      <c r="D282" s="350"/>
      <c r="E282" s="350"/>
      <c r="F282" s="350"/>
      <c r="G282" s="350"/>
      <c r="H282" s="350"/>
      <c r="I282" s="350"/>
      <c r="J282" s="350"/>
      <c r="K282" s="350"/>
      <c r="L282" s="350"/>
      <c r="M282" s="350"/>
      <c r="N282" s="350"/>
      <c r="O282" s="350"/>
      <c r="P282" s="350"/>
      <c r="Q282" s="350"/>
      <c r="R282" s="350"/>
      <c r="S282" s="350"/>
      <c r="T282" s="351"/>
    </row>
    <row r="283" spans="2:22" s="3" customFormat="1" ht="22.5" customHeight="1" x14ac:dyDescent="0.2">
      <c r="B283" s="323" t="s">
        <v>121</v>
      </c>
      <c r="C283" s="324"/>
      <c r="D283" s="324"/>
      <c r="E283" s="324"/>
      <c r="F283" s="324"/>
      <c r="G283" s="324"/>
      <c r="H283" s="324"/>
      <c r="I283" s="324"/>
      <c r="J283" s="324"/>
      <c r="K283" s="325"/>
      <c r="L283" s="249"/>
      <c r="M283" s="250"/>
      <c r="N283" s="250"/>
      <c r="O283" s="250"/>
      <c r="P283" s="250"/>
      <c r="Q283" s="250"/>
      <c r="R283" s="250"/>
      <c r="S283" s="250"/>
      <c r="T283" s="251"/>
    </row>
    <row r="284" spans="2:22" s="3" customFormat="1" ht="22.5" customHeight="1" x14ac:dyDescent="0.2">
      <c r="B284" s="263" t="s">
        <v>76</v>
      </c>
      <c r="C284" s="263"/>
      <c r="D284" s="263"/>
      <c r="E284" s="249" t="s">
        <v>556</v>
      </c>
      <c r="F284" s="251"/>
      <c r="G284" s="263" t="s">
        <v>64</v>
      </c>
      <c r="H284" s="263"/>
      <c r="I284" s="263" t="s">
        <v>90</v>
      </c>
      <c r="J284" s="263"/>
      <c r="K284" s="263"/>
      <c r="L284" s="378"/>
      <c r="M284" s="379"/>
      <c r="N284" s="379"/>
      <c r="O284" s="379"/>
      <c r="P284" s="379"/>
      <c r="Q284" s="379"/>
      <c r="R284" s="379"/>
      <c r="S284" s="379"/>
      <c r="T284" s="380"/>
    </row>
    <row r="285" spans="2:22" s="3" customFormat="1" ht="22.5" customHeight="1" x14ac:dyDescent="0.2">
      <c r="B285" s="262" t="s">
        <v>78</v>
      </c>
      <c r="C285" s="262"/>
      <c r="D285" s="262"/>
      <c r="E285" s="308">
        <f>+G288/100</f>
        <v>0.55759999999999998</v>
      </c>
      <c r="F285" s="310"/>
      <c r="G285" s="303">
        <v>0.59660000000000002</v>
      </c>
      <c r="H285" s="303"/>
      <c r="I285" s="260">
        <f>+E285-G285</f>
        <v>-3.9000000000000035E-2</v>
      </c>
      <c r="J285" s="260"/>
      <c r="K285" s="260"/>
      <c r="L285" s="381"/>
      <c r="M285" s="382"/>
      <c r="N285" s="382"/>
      <c r="O285" s="382"/>
      <c r="P285" s="382"/>
      <c r="Q285" s="382"/>
      <c r="R285" s="382"/>
      <c r="S285" s="382"/>
      <c r="T285" s="383"/>
    </row>
    <row r="286" spans="2:22" s="3" customFormat="1" ht="22.5" customHeight="1" x14ac:dyDescent="0.2">
      <c r="B286" s="311"/>
      <c r="C286" s="312"/>
      <c r="D286" s="312"/>
      <c r="E286" s="312"/>
      <c r="F286" s="312"/>
      <c r="G286" s="312"/>
      <c r="H286" s="312"/>
      <c r="I286" s="312"/>
      <c r="J286" s="312"/>
      <c r="K286" s="313"/>
      <c r="L286" s="381"/>
      <c r="M286" s="382"/>
      <c r="N286" s="382"/>
      <c r="O286" s="382"/>
      <c r="P286" s="382"/>
      <c r="Q286" s="382"/>
      <c r="R286" s="382"/>
      <c r="S286" s="382"/>
      <c r="T286" s="383"/>
    </row>
    <row r="287" spans="2:22" s="3" customFormat="1" ht="25.5" customHeight="1" x14ac:dyDescent="0.2">
      <c r="B287" s="263" t="s">
        <v>79</v>
      </c>
      <c r="C287" s="263"/>
      <c r="D287" s="263" t="s">
        <v>66</v>
      </c>
      <c r="E287" s="263"/>
      <c r="F287" s="122" t="s">
        <v>80</v>
      </c>
      <c r="G287" s="535" t="s">
        <v>83</v>
      </c>
      <c r="H287" s="536"/>
      <c r="I287" s="536"/>
      <c r="J287" s="536"/>
      <c r="K287" s="537"/>
      <c r="L287" s="381"/>
      <c r="M287" s="382"/>
      <c r="N287" s="382"/>
      <c r="O287" s="382"/>
      <c r="P287" s="382"/>
      <c r="Q287" s="382"/>
      <c r="R287" s="382"/>
      <c r="S287" s="382"/>
      <c r="T287" s="383"/>
    </row>
    <row r="288" spans="2:22" s="3" customFormat="1" ht="30" customHeight="1" x14ac:dyDescent="0.2">
      <c r="B288" s="336">
        <f>I150</f>
        <v>42684</v>
      </c>
      <c r="C288" s="365"/>
      <c r="D288" s="336">
        <f>J150</f>
        <v>44549</v>
      </c>
      <c r="E288" s="365"/>
      <c r="F288" s="20">
        <f>K150</f>
        <v>1865</v>
      </c>
      <c r="G288" s="601">
        <v>55.76</v>
      </c>
      <c r="H288" s="602"/>
      <c r="I288" s="602"/>
      <c r="J288" s="602"/>
      <c r="K288" s="603"/>
      <c r="L288" s="381"/>
      <c r="M288" s="382"/>
      <c r="N288" s="382"/>
      <c r="O288" s="382"/>
      <c r="P288" s="382"/>
      <c r="Q288" s="382"/>
      <c r="R288" s="382"/>
      <c r="S288" s="382"/>
      <c r="T288" s="383"/>
    </row>
    <row r="289" spans="2:20" s="3" customFormat="1" ht="25.5" customHeight="1" x14ac:dyDescent="0.2">
      <c r="B289" s="311"/>
      <c r="C289" s="312"/>
      <c r="D289" s="312"/>
      <c r="E289" s="312"/>
      <c r="F289" s="312"/>
      <c r="G289" s="312"/>
      <c r="H289" s="312"/>
      <c r="I289" s="312"/>
      <c r="J289" s="312"/>
      <c r="K289" s="313"/>
      <c r="L289" s="381"/>
      <c r="M289" s="382"/>
      <c r="N289" s="382"/>
      <c r="O289" s="382"/>
      <c r="P289" s="382"/>
      <c r="Q289" s="382"/>
      <c r="R289" s="382"/>
      <c r="S289" s="382"/>
      <c r="T289" s="383"/>
    </row>
    <row r="290" spans="2:20" s="3" customFormat="1" ht="24" customHeight="1" x14ac:dyDescent="0.2">
      <c r="B290" s="323" t="s">
        <v>84</v>
      </c>
      <c r="C290" s="324"/>
      <c r="D290" s="324"/>
      <c r="E290" s="324"/>
      <c r="F290" s="324"/>
      <c r="G290" s="324"/>
      <c r="H290" s="324"/>
      <c r="I290" s="324"/>
      <c r="J290" s="324"/>
      <c r="K290" s="325"/>
      <c r="L290" s="384"/>
      <c r="M290" s="385"/>
      <c r="N290" s="385"/>
      <c r="O290" s="385"/>
      <c r="P290" s="385"/>
      <c r="Q290" s="385"/>
      <c r="R290" s="385"/>
      <c r="S290" s="385"/>
      <c r="T290" s="386"/>
    </row>
    <row r="291" spans="2:20" s="3" customFormat="1" ht="37.5" customHeight="1" x14ac:dyDescent="0.2">
      <c r="B291" s="527" t="s">
        <v>98</v>
      </c>
      <c r="C291" s="528"/>
      <c r="D291" s="528"/>
      <c r="E291" s="528"/>
      <c r="F291" s="529"/>
      <c r="G291" s="521" t="s">
        <v>99</v>
      </c>
      <c r="H291" s="521"/>
      <c r="I291" s="530" t="s">
        <v>100</v>
      </c>
      <c r="J291" s="530"/>
      <c r="K291" s="123" t="s">
        <v>457</v>
      </c>
      <c r="L291" s="527" t="s">
        <v>101</v>
      </c>
      <c r="M291" s="528"/>
      <c r="N291" s="528"/>
      <c r="O291" s="528"/>
      <c r="P291" s="528"/>
      <c r="Q291" s="528"/>
      <c r="R291" s="528"/>
      <c r="S291" s="528"/>
      <c r="T291" s="529"/>
    </row>
    <row r="292" spans="2:20" s="3" customFormat="1" ht="33" customHeight="1" x14ac:dyDescent="0.25">
      <c r="B292" s="618" t="s">
        <v>102</v>
      </c>
      <c r="C292" s="619"/>
      <c r="D292" s="619"/>
      <c r="E292" s="619"/>
      <c r="F292" s="620"/>
      <c r="G292" s="263" t="s">
        <v>103</v>
      </c>
      <c r="H292" s="263"/>
      <c r="I292" s="522" t="s">
        <v>103</v>
      </c>
      <c r="J292" s="522"/>
      <c r="K292" s="27"/>
      <c r="L292" s="524"/>
      <c r="M292" s="525"/>
      <c r="N292" s="525"/>
      <c r="O292" s="525"/>
      <c r="P292" s="525"/>
      <c r="Q292" s="525"/>
      <c r="R292" s="525"/>
      <c r="S292" s="525"/>
      <c r="T292" s="526"/>
    </row>
    <row r="293" spans="2:20" s="3" customFormat="1" ht="28.15" customHeight="1" x14ac:dyDescent="0.2">
      <c r="B293" s="319" t="s">
        <v>85</v>
      </c>
      <c r="C293" s="319"/>
      <c r="D293" s="319"/>
      <c r="E293" s="319"/>
      <c r="F293" s="319" t="s">
        <v>46</v>
      </c>
      <c r="G293" s="319"/>
      <c r="H293" s="319"/>
      <c r="I293" s="319"/>
      <c r="J293" s="343" t="s">
        <v>86</v>
      </c>
      <c r="K293" s="344"/>
      <c r="L293" s="344"/>
      <c r="M293" s="344"/>
      <c r="N293" s="344"/>
      <c r="O293" s="344"/>
      <c r="P293" s="344"/>
      <c r="Q293" s="344"/>
      <c r="R293" s="344"/>
      <c r="S293" s="344"/>
      <c r="T293" s="345"/>
    </row>
    <row r="294" spans="2:20" s="3" customFormat="1" ht="28.15" customHeight="1" x14ac:dyDescent="0.2">
      <c r="B294" s="319" t="s">
        <v>87</v>
      </c>
      <c r="C294" s="319"/>
      <c r="D294" s="319" t="s">
        <v>557</v>
      </c>
      <c r="E294" s="319"/>
      <c r="F294" s="319"/>
      <c r="G294" s="319"/>
      <c r="H294" s="319"/>
      <c r="I294" s="319"/>
      <c r="J294" s="346"/>
      <c r="K294" s="347"/>
      <c r="L294" s="347"/>
      <c r="M294" s="347"/>
      <c r="N294" s="347"/>
      <c r="O294" s="347"/>
      <c r="P294" s="347"/>
      <c r="Q294" s="347"/>
      <c r="R294" s="347"/>
      <c r="S294" s="347"/>
      <c r="T294" s="348"/>
    </row>
    <row r="295" spans="2:20" s="3" customFormat="1" ht="66" customHeight="1" x14ac:dyDescent="0.2">
      <c r="B295" s="246" t="s">
        <v>656</v>
      </c>
      <c r="C295" s="247"/>
      <c r="D295" s="246" t="s">
        <v>657</v>
      </c>
      <c r="E295" s="247"/>
      <c r="F295" s="246" t="s">
        <v>712</v>
      </c>
      <c r="G295" s="248"/>
      <c r="H295" s="248"/>
      <c r="I295" s="247"/>
      <c r="J295" s="241" t="s">
        <v>1152</v>
      </c>
      <c r="K295" s="242"/>
      <c r="L295" s="242"/>
      <c r="M295" s="242"/>
      <c r="N295" s="242"/>
      <c r="O295" s="242"/>
      <c r="P295" s="242"/>
      <c r="Q295" s="242"/>
      <c r="R295" s="242"/>
      <c r="S295" s="242"/>
      <c r="T295" s="243"/>
    </row>
    <row r="296" spans="2:20" s="3" customFormat="1" ht="53.45" customHeight="1" x14ac:dyDescent="0.2">
      <c r="B296" s="246" t="s">
        <v>658</v>
      </c>
      <c r="C296" s="247"/>
      <c r="D296" s="246"/>
      <c r="E296" s="247"/>
      <c r="F296" s="246" t="s">
        <v>659</v>
      </c>
      <c r="G296" s="248"/>
      <c r="H296" s="248"/>
      <c r="I296" s="247"/>
      <c r="J296" s="241" t="s">
        <v>1153</v>
      </c>
      <c r="K296" s="242"/>
      <c r="L296" s="242"/>
      <c r="M296" s="242"/>
      <c r="N296" s="242"/>
      <c r="O296" s="242"/>
      <c r="P296" s="242"/>
      <c r="Q296" s="242"/>
      <c r="R296" s="242"/>
      <c r="S296" s="242"/>
      <c r="T296" s="243"/>
    </row>
    <row r="297" spans="2:20" s="3" customFormat="1" ht="55.9" customHeight="1" x14ac:dyDescent="0.2">
      <c r="B297" s="246" t="s">
        <v>660</v>
      </c>
      <c r="C297" s="247"/>
      <c r="D297" s="246"/>
      <c r="E297" s="247"/>
      <c r="F297" s="246" t="s">
        <v>802</v>
      </c>
      <c r="G297" s="248"/>
      <c r="H297" s="248"/>
      <c r="I297" s="247"/>
      <c r="J297" s="241" t="s">
        <v>1154</v>
      </c>
      <c r="K297" s="242"/>
      <c r="L297" s="242"/>
      <c r="M297" s="242"/>
      <c r="N297" s="242"/>
      <c r="O297" s="242"/>
      <c r="P297" s="242"/>
      <c r="Q297" s="242"/>
      <c r="R297" s="242"/>
      <c r="S297" s="242"/>
      <c r="T297" s="243"/>
    </row>
    <row r="298" spans="2:20" s="3" customFormat="1" ht="45.6" customHeight="1" x14ac:dyDescent="0.2">
      <c r="B298" s="246" t="s">
        <v>887</v>
      </c>
      <c r="C298" s="247"/>
      <c r="D298" s="246"/>
      <c r="E298" s="247"/>
      <c r="F298" s="246" t="s">
        <v>888</v>
      </c>
      <c r="G298" s="248"/>
      <c r="H298" s="248"/>
      <c r="I298" s="247"/>
      <c r="J298" s="241" t="s">
        <v>989</v>
      </c>
      <c r="K298" s="242"/>
      <c r="L298" s="242"/>
      <c r="M298" s="242"/>
      <c r="N298" s="242"/>
      <c r="O298" s="242"/>
      <c r="P298" s="242"/>
      <c r="Q298" s="242"/>
      <c r="R298" s="242"/>
      <c r="S298" s="242"/>
      <c r="T298" s="243"/>
    </row>
    <row r="299" spans="2:20" s="3" customFormat="1" ht="73.150000000000006" customHeight="1" x14ac:dyDescent="0.2">
      <c r="B299" s="246" t="s">
        <v>733</v>
      </c>
      <c r="C299" s="247"/>
      <c r="D299" s="246"/>
      <c r="E299" s="247"/>
      <c r="F299" s="246" t="s">
        <v>894</v>
      </c>
      <c r="G299" s="248"/>
      <c r="H299" s="248"/>
      <c r="I299" s="247"/>
      <c r="J299" s="241" t="s">
        <v>910</v>
      </c>
      <c r="K299" s="242"/>
      <c r="L299" s="242"/>
      <c r="M299" s="242"/>
      <c r="N299" s="242"/>
      <c r="O299" s="242"/>
      <c r="P299" s="242"/>
      <c r="Q299" s="242"/>
      <c r="R299" s="242"/>
      <c r="S299" s="242"/>
      <c r="T299" s="243"/>
    </row>
    <row r="300" spans="2:20" s="3" customFormat="1" ht="15" customHeight="1" x14ac:dyDescent="0.2">
      <c r="B300" s="249"/>
      <c r="C300" s="250"/>
      <c r="D300" s="250"/>
      <c r="E300" s="250"/>
      <c r="F300" s="250"/>
      <c r="G300" s="250"/>
      <c r="H300" s="250"/>
      <c r="I300" s="250"/>
      <c r="J300" s="250"/>
      <c r="K300" s="250"/>
      <c r="L300" s="250"/>
      <c r="M300" s="250"/>
      <c r="N300" s="250"/>
      <c r="O300" s="250"/>
      <c r="P300" s="250"/>
      <c r="Q300" s="250"/>
      <c r="R300" s="250"/>
      <c r="S300" s="250"/>
      <c r="T300" s="251"/>
    </row>
    <row r="301" spans="2:20" s="3" customFormat="1" ht="22.5" customHeight="1" x14ac:dyDescent="0.2">
      <c r="B301" s="518" t="s">
        <v>104</v>
      </c>
      <c r="C301" s="519"/>
      <c r="D301" s="519"/>
      <c r="E301" s="519"/>
      <c r="F301" s="519"/>
      <c r="G301" s="519"/>
      <c r="H301" s="519"/>
      <c r="I301" s="519"/>
      <c r="J301" s="519"/>
      <c r="K301" s="519"/>
      <c r="L301" s="519"/>
      <c r="M301" s="519"/>
      <c r="N301" s="519"/>
      <c r="O301" s="519"/>
      <c r="P301" s="519"/>
      <c r="Q301" s="519"/>
      <c r="R301" s="519"/>
      <c r="S301" s="519"/>
      <c r="T301" s="520"/>
    </row>
    <row r="302" spans="2:20" s="3" customFormat="1" ht="30.4" customHeight="1" x14ac:dyDescent="0.2">
      <c r="B302" s="512" t="s">
        <v>89</v>
      </c>
      <c r="C302" s="516" t="s">
        <v>673</v>
      </c>
      <c r="D302" s="624"/>
      <c r="E302" s="624"/>
      <c r="F302" s="624"/>
      <c r="G302" s="624"/>
      <c r="H302" s="624"/>
      <c r="I302" s="624"/>
      <c r="J302" s="624"/>
      <c r="K302" s="624"/>
      <c r="L302" s="624"/>
      <c r="M302" s="624"/>
      <c r="N302" s="624"/>
      <c r="O302" s="624"/>
      <c r="P302" s="624"/>
      <c r="Q302" s="624"/>
      <c r="R302" s="624"/>
      <c r="S302" s="624"/>
      <c r="T302" s="625"/>
    </row>
    <row r="303" spans="2:20" s="3" customFormat="1" ht="22.5" customHeight="1" x14ac:dyDescent="0.2">
      <c r="B303" s="513"/>
      <c r="C303" s="324" t="s">
        <v>121</v>
      </c>
      <c r="D303" s="324"/>
      <c r="E303" s="324"/>
      <c r="F303" s="324"/>
      <c r="G303" s="324"/>
      <c r="H303" s="324"/>
      <c r="I303" s="324"/>
      <c r="J303" s="324"/>
      <c r="K303" s="324"/>
      <c r="L303" s="325"/>
      <c r="M303" s="323"/>
      <c r="N303" s="324"/>
      <c r="O303" s="324"/>
      <c r="P303" s="324"/>
      <c r="Q303" s="324"/>
      <c r="R303" s="324"/>
      <c r="S303" s="324"/>
      <c r="T303" s="325"/>
    </row>
    <row r="304" spans="2:20" s="3" customFormat="1" ht="22.5" customHeight="1" x14ac:dyDescent="0.2">
      <c r="B304" s="513"/>
      <c r="C304" s="251" t="s">
        <v>76</v>
      </c>
      <c r="D304" s="263"/>
      <c r="E304" s="263"/>
      <c r="F304" s="263" t="s">
        <v>556</v>
      </c>
      <c r="G304" s="263"/>
      <c r="H304" s="263" t="s">
        <v>64</v>
      </c>
      <c r="I304" s="263"/>
      <c r="J304" s="263" t="s">
        <v>90</v>
      </c>
      <c r="K304" s="263"/>
      <c r="L304" s="263"/>
      <c r="M304" s="378"/>
      <c r="N304" s="379"/>
      <c r="O304" s="379"/>
      <c r="P304" s="379"/>
      <c r="Q304" s="379"/>
      <c r="R304" s="379"/>
      <c r="S304" s="379"/>
      <c r="T304" s="380"/>
    </row>
    <row r="305" spans="2:39" s="3" customFormat="1" ht="58.5" customHeight="1" x14ac:dyDescent="0.2">
      <c r="B305" s="513"/>
      <c r="C305" s="251" t="s">
        <v>76</v>
      </c>
      <c r="D305" s="263"/>
      <c r="E305" s="263"/>
      <c r="F305" s="263" t="s">
        <v>556</v>
      </c>
      <c r="G305" s="263"/>
      <c r="H305" s="263" t="s">
        <v>64</v>
      </c>
      <c r="I305" s="263"/>
      <c r="J305" s="263" t="s">
        <v>90</v>
      </c>
      <c r="K305" s="263"/>
      <c r="L305" s="263"/>
      <c r="M305" s="381"/>
      <c r="N305" s="382"/>
      <c r="O305" s="382"/>
      <c r="P305" s="382"/>
      <c r="Q305" s="382"/>
      <c r="R305" s="382"/>
      <c r="S305" s="382"/>
      <c r="T305" s="383"/>
      <c r="V305" s="91"/>
      <c r="W305" s="91"/>
      <c r="X305" s="91"/>
      <c r="Y305" s="91"/>
      <c r="Z305" s="91"/>
      <c r="AA305" s="91"/>
      <c r="AB305" s="91"/>
      <c r="AC305" s="91"/>
      <c r="AD305" s="91"/>
      <c r="AE305" s="91"/>
      <c r="AF305" s="91"/>
      <c r="AG305" s="91"/>
      <c r="AH305" s="91"/>
      <c r="AI305" s="91"/>
      <c r="AJ305" s="91"/>
      <c r="AK305" s="91"/>
      <c r="AL305" s="91"/>
      <c r="AM305" s="91"/>
    </row>
    <row r="306" spans="2:39" s="3" customFormat="1" ht="15" x14ac:dyDescent="0.2">
      <c r="B306" s="513"/>
      <c r="C306" s="261" t="s">
        <v>78</v>
      </c>
      <c r="D306" s="262"/>
      <c r="E306" s="262"/>
      <c r="F306" s="260">
        <f>+K309/100</f>
        <v>0</v>
      </c>
      <c r="G306" s="260"/>
      <c r="H306" s="260">
        <v>0</v>
      </c>
      <c r="I306" s="260"/>
      <c r="J306" s="260">
        <f>+F306</f>
        <v>0</v>
      </c>
      <c r="K306" s="260"/>
      <c r="L306" s="260"/>
      <c r="M306" s="381"/>
      <c r="N306" s="382"/>
      <c r="O306" s="382"/>
      <c r="P306" s="382"/>
      <c r="Q306" s="382"/>
      <c r="R306" s="382"/>
      <c r="S306" s="382"/>
      <c r="T306" s="383"/>
      <c r="V306" s="91"/>
      <c r="W306" s="91"/>
      <c r="X306" s="91"/>
      <c r="Y306" s="91"/>
      <c r="Z306" s="91"/>
      <c r="AA306" s="91"/>
      <c r="AB306" s="91"/>
      <c r="AC306" s="91"/>
      <c r="AD306" s="91"/>
      <c r="AE306" s="91"/>
      <c r="AF306" s="91"/>
      <c r="AG306" s="91"/>
      <c r="AH306" s="91"/>
      <c r="AI306" s="91"/>
      <c r="AJ306" s="91"/>
      <c r="AK306" s="91"/>
      <c r="AL306" s="91"/>
      <c r="AM306" s="91"/>
    </row>
    <row r="307" spans="2:39" s="3" customFormat="1" ht="14.25" customHeight="1" x14ac:dyDescent="0.2">
      <c r="B307" s="513"/>
      <c r="C307" s="183"/>
      <c r="D307" s="120"/>
      <c r="E307" s="120"/>
      <c r="F307" s="119"/>
      <c r="G307" s="119"/>
      <c r="H307" s="119"/>
      <c r="I307" s="119"/>
      <c r="J307" s="119"/>
      <c r="K307" s="119"/>
      <c r="L307" s="119"/>
      <c r="M307" s="381"/>
      <c r="N307" s="382"/>
      <c r="O307" s="382"/>
      <c r="P307" s="382"/>
      <c r="Q307" s="382"/>
      <c r="R307" s="382"/>
      <c r="S307" s="382"/>
      <c r="T307" s="383"/>
    </row>
    <row r="308" spans="2:39" ht="30" x14ac:dyDescent="0.2">
      <c r="B308" s="513"/>
      <c r="C308" s="251" t="s">
        <v>79</v>
      </c>
      <c r="D308" s="263"/>
      <c r="E308" s="249" t="s">
        <v>66</v>
      </c>
      <c r="F308" s="251"/>
      <c r="G308" s="122" t="s">
        <v>80</v>
      </c>
      <c r="H308" s="535" t="s">
        <v>83</v>
      </c>
      <c r="I308" s="536"/>
      <c r="J308" s="536"/>
      <c r="K308" s="536"/>
      <c r="L308" s="537"/>
      <c r="M308" s="381"/>
      <c r="N308" s="382"/>
      <c r="O308" s="382"/>
      <c r="P308" s="382"/>
      <c r="Q308" s="382"/>
      <c r="R308" s="382"/>
      <c r="S308" s="382"/>
      <c r="T308" s="383"/>
    </row>
    <row r="309" spans="2:39" ht="27.75" customHeight="1" x14ac:dyDescent="0.2">
      <c r="B309" s="513"/>
      <c r="C309" s="539">
        <f>I152</f>
        <v>42684</v>
      </c>
      <c r="D309" s="336"/>
      <c r="E309" s="547">
        <f>J152</f>
        <v>43764</v>
      </c>
      <c r="F309" s="539"/>
      <c r="G309" s="20">
        <f>+K152</f>
        <v>1080</v>
      </c>
      <c r="H309" s="308"/>
      <c r="I309" s="309"/>
      <c r="J309" s="309"/>
      <c r="K309" s="309"/>
      <c r="L309" s="310"/>
      <c r="M309" s="381"/>
      <c r="N309" s="382"/>
      <c r="O309" s="382"/>
      <c r="P309" s="382"/>
      <c r="Q309" s="382"/>
      <c r="R309" s="382"/>
      <c r="S309" s="382"/>
      <c r="T309" s="383"/>
    </row>
    <row r="310" spans="2:39" ht="14.1" customHeight="1" x14ac:dyDescent="0.2">
      <c r="B310" s="513"/>
      <c r="C310" s="250" t="s">
        <v>84</v>
      </c>
      <c r="D310" s="250"/>
      <c r="E310" s="250"/>
      <c r="F310" s="250"/>
      <c r="G310" s="250"/>
      <c r="H310" s="250"/>
      <c r="I310" s="250"/>
      <c r="J310" s="250"/>
      <c r="K310" s="250"/>
      <c r="L310" s="251"/>
      <c r="M310" s="384"/>
      <c r="N310" s="385"/>
      <c r="O310" s="385"/>
      <c r="P310" s="385"/>
      <c r="Q310" s="385"/>
      <c r="R310" s="385"/>
      <c r="S310" s="385"/>
      <c r="T310" s="386"/>
    </row>
    <row r="311" spans="2:39" s="3" customFormat="1" ht="15" customHeight="1" x14ac:dyDescent="0.2">
      <c r="B311" s="513"/>
      <c r="C311" s="250" t="s">
        <v>98</v>
      </c>
      <c r="D311" s="250"/>
      <c r="E311" s="250"/>
      <c r="F311" s="250"/>
      <c r="G311" s="251"/>
      <c r="H311" s="263" t="s">
        <v>105</v>
      </c>
      <c r="I311" s="263"/>
      <c r="J311" s="263" t="s">
        <v>100</v>
      </c>
      <c r="K311" s="263"/>
      <c r="L311" s="117" t="s">
        <v>457</v>
      </c>
      <c r="M311" s="527" t="s">
        <v>101</v>
      </c>
      <c r="N311" s="528"/>
      <c r="O311" s="528"/>
      <c r="P311" s="528"/>
      <c r="Q311" s="528"/>
      <c r="R311" s="528"/>
      <c r="S311" s="528"/>
      <c r="T311" s="529"/>
    </row>
    <row r="312" spans="2:39" ht="15" x14ac:dyDescent="0.2">
      <c r="B312" s="513"/>
      <c r="C312" s="250" t="s">
        <v>103</v>
      </c>
      <c r="D312" s="250"/>
      <c r="E312" s="250"/>
      <c r="F312" s="250"/>
      <c r="G312" s="251"/>
      <c r="H312" s="263" t="s">
        <v>103</v>
      </c>
      <c r="I312" s="263"/>
      <c r="J312" s="523" t="s">
        <v>103</v>
      </c>
      <c r="K312" s="523"/>
      <c r="L312" s="122" t="s">
        <v>103</v>
      </c>
      <c r="M312" s="311"/>
      <c r="N312" s="312"/>
      <c r="O312" s="312"/>
      <c r="P312" s="312"/>
      <c r="Q312" s="312"/>
      <c r="R312" s="312"/>
      <c r="S312" s="312"/>
      <c r="T312" s="313"/>
    </row>
    <row r="313" spans="2:39" ht="24" customHeight="1" x14ac:dyDescent="0.2">
      <c r="B313" s="513"/>
      <c r="C313" s="263" t="s">
        <v>85</v>
      </c>
      <c r="D313" s="263"/>
      <c r="E313" s="263"/>
      <c r="F313" s="263"/>
      <c r="G313" s="263" t="s">
        <v>46</v>
      </c>
      <c r="H313" s="263"/>
      <c r="I313" s="263"/>
      <c r="J313" s="263"/>
      <c r="K313" s="531" t="s">
        <v>86</v>
      </c>
      <c r="L313" s="531"/>
      <c r="M313" s="531"/>
      <c r="N313" s="531"/>
      <c r="O313" s="531"/>
      <c r="P313" s="531"/>
      <c r="Q313" s="531"/>
      <c r="R313" s="531"/>
      <c r="S313" s="531"/>
      <c r="T313" s="532"/>
    </row>
    <row r="314" spans="2:39" ht="23.45" customHeight="1" x14ac:dyDescent="0.2">
      <c r="B314" s="513"/>
      <c r="C314" s="263" t="s">
        <v>87</v>
      </c>
      <c r="D314" s="263"/>
      <c r="E314" s="263" t="s">
        <v>557</v>
      </c>
      <c r="F314" s="263"/>
      <c r="G314" s="263"/>
      <c r="H314" s="263"/>
      <c r="I314" s="263"/>
      <c r="J314" s="263"/>
      <c r="K314" s="533"/>
      <c r="L314" s="533"/>
      <c r="M314" s="533"/>
      <c r="N314" s="533"/>
      <c r="O314" s="533"/>
      <c r="P314" s="533"/>
      <c r="Q314" s="533"/>
      <c r="R314" s="533"/>
      <c r="S314" s="533"/>
      <c r="T314" s="534"/>
    </row>
    <row r="315" spans="2:39" ht="30.6" customHeight="1" x14ac:dyDescent="0.2">
      <c r="B315" s="513"/>
      <c r="C315" s="238" t="s">
        <v>1014</v>
      </c>
      <c r="D315" s="247"/>
      <c r="E315" s="238" t="s">
        <v>1015</v>
      </c>
      <c r="F315" s="247"/>
      <c r="G315" s="238" t="s">
        <v>734</v>
      </c>
      <c r="H315" s="239"/>
      <c r="I315" s="239"/>
      <c r="J315" s="240"/>
      <c r="K315" s="241" t="s">
        <v>1019</v>
      </c>
      <c r="L315" s="242"/>
      <c r="M315" s="242"/>
      <c r="N315" s="242"/>
      <c r="O315" s="242"/>
      <c r="P315" s="242"/>
      <c r="Q315" s="242"/>
      <c r="R315" s="242"/>
      <c r="S315" s="242"/>
      <c r="T315" s="243"/>
    </row>
    <row r="316" spans="2:39" ht="37.9" customHeight="1" x14ac:dyDescent="0.2">
      <c r="B316" s="513"/>
      <c r="C316" s="238" t="s">
        <v>1014</v>
      </c>
      <c r="D316" s="247"/>
      <c r="E316" s="238" t="s">
        <v>1016</v>
      </c>
      <c r="F316" s="247"/>
      <c r="G316" s="238" t="s">
        <v>1155</v>
      </c>
      <c r="H316" s="239"/>
      <c r="I316" s="239"/>
      <c r="J316" s="240"/>
      <c r="K316" s="241" t="s">
        <v>1019</v>
      </c>
      <c r="L316" s="242"/>
      <c r="M316" s="242"/>
      <c r="N316" s="242"/>
      <c r="O316" s="242"/>
      <c r="P316" s="242"/>
      <c r="Q316" s="242"/>
      <c r="R316" s="242"/>
      <c r="S316" s="242"/>
      <c r="T316" s="243"/>
    </row>
    <row r="317" spans="2:39" ht="30.6" customHeight="1" x14ac:dyDescent="0.2">
      <c r="B317" s="538"/>
      <c r="C317" s="238" t="s">
        <v>1014</v>
      </c>
      <c r="D317" s="247"/>
      <c r="E317" s="238" t="s">
        <v>1015</v>
      </c>
      <c r="F317" s="247"/>
      <c r="G317" s="238" t="s">
        <v>1017</v>
      </c>
      <c r="H317" s="239"/>
      <c r="I317" s="239"/>
      <c r="J317" s="240"/>
      <c r="K317" s="241" t="s">
        <v>1156</v>
      </c>
      <c r="L317" s="242"/>
      <c r="M317" s="242"/>
      <c r="N317" s="242"/>
      <c r="O317" s="242"/>
      <c r="P317" s="242"/>
      <c r="Q317" s="242"/>
      <c r="R317" s="242"/>
      <c r="S317" s="242"/>
      <c r="T317" s="243"/>
    </row>
    <row r="318" spans="2:39" ht="27.75" customHeight="1" x14ac:dyDescent="0.2">
      <c r="B318" s="249"/>
      <c r="C318" s="250"/>
      <c r="D318" s="250"/>
      <c r="E318" s="250"/>
      <c r="F318" s="250"/>
      <c r="G318" s="250"/>
      <c r="H318" s="250"/>
      <c r="I318" s="250"/>
      <c r="J318" s="250"/>
      <c r="K318" s="250"/>
      <c r="L318" s="250"/>
      <c r="M318" s="250"/>
      <c r="N318" s="250"/>
      <c r="O318" s="250"/>
      <c r="P318" s="250"/>
      <c r="Q318" s="250"/>
      <c r="R318" s="250"/>
      <c r="S318" s="250"/>
      <c r="T318" s="251"/>
    </row>
    <row r="319" spans="2:39" ht="27" customHeight="1" x14ac:dyDescent="0.2">
      <c r="B319" s="512" t="s">
        <v>91</v>
      </c>
      <c r="C319" s="515" t="s">
        <v>672</v>
      </c>
      <c r="D319" s="516"/>
      <c r="E319" s="516"/>
      <c r="F319" s="516"/>
      <c r="G319" s="516"/>
      <c r="H319" s="516"/>
      <c r="I319" s="516"/>
      <c r="J319" s="516"/>
      <c r="K319" s="516"/>
      <c r="L319" s="516"/>
      <c r="M319" s="516"/>
      <c r="N319" s="516"/>
      <c r="O319" s="516"/>
      <c r="P319" s="516"/>
      <c r="Q319" s="516"/>
      <c r="R319" s="516"/>
      <c r="S319" s="516"/>
      <c r="T319" s="517"/>
    </row>
    <row r="320" spans="2:39" ht="14.1" customHeight="1" x14ac:dyDescent="0.2">
      <c r="B320" s="513"/>
      <c r="C320" s="323" t="s">
        <v>121</v>
      </c>
      <c r="D320" s="324"/>
      <c r="E320" s="324"/>
      <c r="F320" s="324"/>
      <c r="G320" s="324"/>
      <c r="H320" s="324"/>
      <c r="I320" s="324"/>
      <c r="J320" s="324"/>
      <c r="K320" s="324"/>
      <c r="L320" s="325"/>
      <c r="M320" s="323"/>
      <c r="N320" s="324"/>
      <c r="O320" s="324"/>
      <c r="P320" s="324"/>
      <c r="Q320" s="324"/>
      <c r="R320" s="324"/>
      <c r="S320" s="324"/>
      <c r="T320" s="325"/>
    </row>
    <row r="321" spans="2:23" ht="27.75" customHeight="1" x14ac:dyDescent="0.2">
      <c r="B321" s="513"/>
      <c r="C321" s="263" t="s">
        <v>76</v>
      </c>
      <c r="D321" s="263"/>
      <c r="E321" s="263"/>
      <c r="F321" s="263" t="s">
        <v>556</v>
      </c>
      <c r="G321" s="263"/>
      <c r="H321" s="263" t="s">
        <v>64</v>
      </c>
      <c r="I321" s="263"/>
      <c r="J321" s="263" t="s">
        <v>77</v>
      </c>
      <c r="K321" s="263"/>
      <c r="L321" s="263"/>
      <c r="M321" s="378"/>
      <c r="N321" s="379"/>
      <c r="O321" s="379"/>
      <c r="P321" s="379"/>
      <c r="Q321" s="379"/>
      <c r="R321" s="379"/>
      <c r="S321" s="379"/>
      <c r="T321" s="380"/>
    </row>
    <row r="322" spans="2:23" ht="21.6" customHeight="1" x14ac:dyDescent="0.2">
      <c r="B322" s="513"/>
      <c r="C322" s="262" t="s">
        <v>78</v>
      </c>
      <c r="D322" s="262"/>
      <c r="E322" s="262"/>
      <c r="F322" s="514">
        <v>1</v>
      </c>
      <c r="G322" s="514"/>
      <c r="H322" s="303">
        <v>0.82099999999999995</v>
      </c>
      <c r="I322" s="303"/>
      <c r="J322" s="303">
        <f>F322-H322</f>
        <v>0.17900000000000005</v>
      </c>
      <c r="K322" s="303"/>
      <c r="L322" s="303"/>
      <c r="M322" s="384"/>
      <c r="N322" s="385"/>
      <c r="O322" s="385"/>
      <c r="P322" s="385"/>
      <c r="Q322" s="385"/>
      <c r="R322" s="385"/>
      <c r="S322" s="385"/>
      <c r="T322" s="386"/>
    </row>
    <row r="323" spans="2:23" ht="24" customHeight="1" x14ac:dyDescent="0.2">
      <c r="B323" s="513"/>
      <c r="C323" s="319" t="s">
        <v>85</v>
      </c>
      <c r="D323" s="319"/>
      <c r="E323" s="319"/>
      <c r="F323" s="319"/>
      <c r="G323" s="319" t="s">
        <v>46</v>
      </c>
      <c r="H323" s="319"/>
      <c r="I323" s="319"/>
      <c r="J323" s="319"/>
      <c r="K323" s="343" t="s">
        <v>86</v>
      </c>
      <c r="L323" s="344"/>
      <c r="M323" s="344"/>
      <c r="N323" s="344"/>
      <c r="O323" s="344"/>
      <c r="P323" s="344"/>
      <c r="Q323" s="344"/>
      <c r="R323" s="344"/>
      <c r="S323" s="344"/>
      <c r="T323" s="345"/>
    </row>
    <row r="324" spans="2:23" ht="24.4" customHeight="1" x14ac:dyDescent="0.2">
      <c r="B324" s="513"/>
      <c r="C324" s="319" t="s">
        <v>87</v>
      </c>
      <c r="D324" s="319"/>
      <c r="E324" s="319" t="s">
        <v>557</v>
      </c>
      <c r="F324" s="319"/>
      <c r="G324" s="319"/>
      <c r="H324" s="319"/>
      <c r="I324" s="319"/>
      <c r="J324" s="319"/>
      <c r="K324" s="346"/>
      <c r="L324" s="347"/>
      <c r="M324" s="347"/>
      <c r="N324" s="347"/>
      <c r="O324" s="347"/>
      <c r="P324" s="347"/>
      <c r="Q324" s="347"/>
      <c r="R324" s="347"/>
      <c r="S324" s="347"/>
      <c r="T324" s="348"/>
    </row>
    <row r="325" spans="2:23" ht="30" customHeight="1" x14ac:dyDescent="0.2">
      <c r="B325" s="513"/>
      <c r="C325" s="238" t="s">
        <v>1018</v>
      </c>
      <c r="D325" s="247"/>
      <c r="E325" s="238" t="s">
        <v>925</v>
      </c>
      <c r="F325" s="247"/>
      <c r="G325" s="238" t="s">
        <v>734</v>
      </c>
      <c r="H325" s="239"/>
      <c r="I325" s="239"/>
      <c r="J325" s="240"/>
      <c r="K325" s="241" t="s">
        <v>1019</v>
      </c>
      <c r="L325" s="242"/>
      <c r="M325" s="242"/>
      <c r="N325" s="242"/>
      <c r="O325" s="242"/>
      <c r="P325" s="242"/>
      <c r="Q325" s="242"/>
      <c r="R325" s="242"/>
      <c r="S325" s="242"/>
      <c r="T325" s="243"/>
    </row>
    <row r="326" spans="2:23" ht="30.6" customHeight="1" x14ac:dyDescent="0.2">
      <c r="B326" s="513"/>
      <c r="C326" s="238" t="s">
        <v>1018</v>
      </c>
      <c r="D326" s="247"/>
      <c r="E326" s="238" t="s">
        <v>925</v>
      </c>
      <c r="F326" s="247"/>
      <c r="G326" s="238" t="s">
        <v>803</v>
      </c>
      <c r="H326" s="239"/>
      <c r="I326" s="239"/>
      <c r="J326" s="240"/>
      <c r="K326" s="241" t="s">
        <v>1019</v>
      </c>
      <c r="L326" s="242"/>
      <c r="M326" s="242"/>
      <c r="N326" s="242"/>
      <c r="O326" s="242"/>
      <c r="P326" s="242"/>
      <c r="Q326" s="242"/>
      <c r="R326" s="242"/>
      <c r="S326" s="242"/>
      <c r="T326" s="243"/>
    </row>
    <row r="327" spans="2:23" ht="30.6" customHeight="1" x14ac:dyDescent="0.2">
      <c r="B327" s="513"/>
      <c r="C327" s="238" t="s">
        <v>773</v>
      </c>
      <c r="D327" s="240"/>
      <c r="E327" s="238"/>
      <c r="F327" s="247"/>
      <c r="G327" s="246" t="s">
        <v>804</v>
      </c>
      <c r="H327" s="248"/>
      <c r="I327" s="248"/>
      <c r="J327" s="247"/>
      <c r="K327" s="257" t="s">
        <v>1056</v>
      </c>
      <c r="L327" s="258"/>
      <c r="M327" s="258"/>
      <c r="N327" s="258"/>
      <c r="O327" s="258"/>
      <c r="P327" s="258"/>
      <c r="Q327" s="258"/>
      <c r="R327" s="258"/>
      <c r="S327" s="258"/>
      <c r="T327" s="259"/>
    </row>
    <row r="328" spans="2:23" ht="30.6" customHeight="1" x14ac:dyDescent="0.2">
      <c r="B328" s="513"/>
      <c r="C328" s="238" t="s">
        <v>826</v>
      </c>
      <c r="D328" s="240"/>
      <c r="E328" s="238"/>
      <c r="F328" s="247"/>
      <c r="G328" s="246" t="s">
        <v>804</v>
      </c>
      <c r="H328" s="248"/>
      <c r="I328" s="248"/>
      <c r="J328" s="247"/>
      <c r="K328" s="257" t="s">
        <v>1057</v>
      </c>
      <c r="L328" s="258"/>
      <c r="M328" s="258"/>
      <c r="N328" s="258"/>
      <c r="O328" s="258"/>
      <c r="P328" s="258"/>
      <c r="Q328" s="258"/>
      <c r="R328" s="258"/>
      <c r="S328" s="258"/>
      <c r="T328" s="259"/>
    </row>
    <row r="329" spans="2:23" ht="30.6" customHeight="1" x14ac:dyDescent="0.2">
      <c r="B329" s="513"/>
      <c r="C329" s="238" t="s">
        <v>795</v>
      </c>
      <c r="D329" s="240"/>
      <c r="E329" s="238" t="s">
        <v>827</v>
      </c>
      <c r="F329" s="240"/>
      <c r="G329" s="246" t="s">
        <v>804</v>
      </c>
      <c r="H329" s="248"/>
      <c r="I329" s="248"/>
      <c r="J329" s="247"/>
      <c r="K329" s="257" t="s">
        <v>1058</v>
      </c>
      <c r="L329" s="258"/>
      <c r="M329" s="258"/>
      <c r="N329" s="258"/>
      <c r="O329" s="258"/>
      <c r="P329" s="258"/>
      <c r="Q329" s="258"/>
      <c r="R329" s="258"/>
      <c r="S329" s="258"/>
      <c r="T329" s="259"/>
    </row>
    <row r="330" spans="2:23" ht="30.6" customHeight="1" x14ac:dyDescent="0.2">
      <c r="B330" s="513"/>
      <c r="C330" s="238" t="s">
        <v>911</v>
      </c>
      <c r="D330" s="240"/>
      <c r="E330" s="238" t="s">
        <v>1018</v>
      </c>
      <c r="F330" s="240"/>
      <c r="G330" s="238" t="s">
        <v>1020</v>
      </c>
      <c r="H330" s="239"/>
      <c r="I330" s="239"/>
      <c r="J330" s="240"/>
      <c r="K330" s="241" t="s">
        <v>1157</v>
      </c>
      <c r="L330" s="242"/>
      <c r="M330" s="242"/>
      <c r="N330" s="242"/>
      <c r="O330" s="242"/>
      <c r="P330" s="242"/>
      <c r="Q330" s="242"/>
      <c r="R330" s="242"/>
      <c r="S330" s="242"/>
      <c r="T330" s="243"/>
    </row>
    <row r="331" spans="2:23" ht="46.15" customHeight="1" x14ac:dyDescent="0.2">
      <c r="B331" s="513"/>
      <c r="C331" s="238" t="s">
        <v>1018</v>
      </c>
      <c r="D331" s="247"/>
      <c r="E331" s="238" t="s">
        <v>925</v>
      </c>
      <c r="F331" s="247"/>
      <c r="G331" s="238" t="s">
        <v>1021</v>
      </c>
      <c r="H331" s="239"/>
      <c r="I331" s="239"/>
      <c r="J331" s="240"/>
      <c r="K331" s="241" t="s">
        <v>1055</v>
      </c>
      <c r="L331" s="242"/>
      <c r="M331" s="242"/>
      <c r="N331" s="242"/>
      <c r="O331" s="242"/>
      <c r="P331" s="242"/>
      <c r="Q331" s="242"/>
      <c r="R331" s="242"/>
      <c r="S331" s="242"/>
      <c r="T331" s="243"/>
    </row>
    <row r="332" spans="2:23" ht="30.6" customHeight="1" x14ac:dyDescent="0.2">
      <c r="B332" s="513"/>
      <c r="C332" s="238" t="s">
        <v>1018</v>
      </c>
      <c r="D332" s="247"/>
      <c r="E332" s="238" t="s">
        <v>925</v>
      </c>
      <c r="F332" s="247"/>
      <c r="G332" s="238" t="s">
        <v>951</v>
      </c>
      <c r="H332" s="239"/>
      <c r="I332" s="239"/>
      <c r="J332" s="240"/>
      <c r="K332" s="257" t="s">
        <v>1158</v>
      </c>
      <c r="L332" s="258"/>
      <c r="M332" s="258"/>
      <c r="N332" s="258"/>
      <c r="O332" s="258"/>
      <c r="P332" s="258"/>
      <c r="Q332" s="258"/>
      <c r="R332" s="258"/>
      <c r="S332" s="258"/>
      <c r="T332" s="259"/>
    </row>
    <row r="333" spans="2:23" ht="27.75" customHeight="1" x14ac:dyDescent="0.2">
      <c r="B333" s="249"/>
      <c r="C333" s="250"/>
      <c r="D333" s="250"/>
      <c r="E333" s="250"/>
      <c r="F333" s="250"/>
      <c r="G333" s="250"/>
      <c r="H333" s="250"/>
      <c r="I333" s="250"/>
      <c r="J333" s="250"/>
      <c r="K333" s="250"/>
      <c r="L333" s="250"/>
      <c r="M333" s="250"/>
      <c r="N333" s="250"/>
      <c r="O333" s="250"/>
      <c r="P333" s="250"/>
      <c r="Q333" s="250"/>
      <c r="R333" s="250"/>
      <c r="S333" s="250"/>
      <c r="T333" s="251"/>
    </row>
    <row r="334" spans="2:23" ht="25.9" customHeight="1" x14ac:dyDescent="0.2">
      <c r="B334" s="500" t="s">
        <v>106</v>
      </c>
      <c r="C334" s="501"/>
      <c r="D334" s="501"/>
      <c r="E334" s="501"/>
      <c r="F334" s="501"/>
      <c r="G334" s="501"/>
      <c r="H334" s="501"/>
      <c r="I334" s="501"/>
      <c r="J334" s="501"/>
      <c r="K334" s="501"/>
      <c r="L334" s="501"/>
      <c r="M334" s="501"/>
      <c r="N334" s="501"/>
      <c r="O334" s="501"/>
      <c r="P334" s="501"/>
      <c r="Q334" s="501"/>
      <c r="R334" s="501"/>
      <c r="S334" s="501"/>
      <c r="T334" s="502"/>
    </row>
    <row r="335" spans="2:23" ht="23.45" customHeight="1" x14ac:dyDescent="0.2">
      <c r="B335" s="484" t="s">
        <v>48</v>
      </c>
      <c r="C335" s="485"/>
      <c r="D335" s="485"/>
      <c r="E335" s="485"/>
      <c r="F335" s="486"/>
      <c r="G335" s="411" t="s">
        <v>107</v>
      </c>
      <c r="H335" s="411"/>
      <c r="I335" s="411"/>
      <c r="J335" s="411"/>
      <c r="K335" s="411"/>
      <c r="L335" s="411"/>
      <c r="M335" s="411"/>
      <c r="N335" s="411"/>
      <c r="O335" s="411"/>
      <c r="P335" s="411"/>
      <c r="Q335" s="411"/>
      <c r="R335" s="411"/>
      <c r="S335" s="484" t="s">
        <v>108</v>
      </c>
      <c r="T335" s="486"/>
    </row>
    <row r="336" spans="2:23" ht="228" customHeight="1" x14ac:dyDescent="0.2">
      <c r="B336" s="263" t="s">
        <v>548</v>
      </c>
      <c r="C336" s="263"/>
      <c r="D336" s="263"/>
      <c r="E336" s="263"/>
      <c r="F336" s="263"/>
      <c r="G336" s="262" t="s">
        <v>1228</v>
      </c>
      <c r="H336" s="262"/>
      <c r="I336" s="262"/>
      <c r="J336" s="262"/>
      <c r="K336" s="262"/>
      <c r="L336" s="262"/>
      <c r="M336" s="262"/>
      <c r="N336" s="262"/>
      <c r="O336" s="262"/>
      <c r="P336" s="262"/>
      <c r="Q336" s="262"/>
      <c r="R336" s="262"/>
      <c r="S336" s="311" t="s">
        <v>849</v>
      </c>
      <c r="T336" s="313"/>
      <c r="V336" s="511"/>
      <c r="W336" s="511"/>
    </row>
    <row r="337" spans="1:24" ht="80.45" customHeight="1" x14ac:dyDescent="0.2">
      <c r="B337" s="263" t="s">
        <v>878</v>
      </c>
      <c r="C337" s="263"/>
      <c r="D337" s="263"/>
      <c r="E337" s="263"/>
      <c r="F337" s="263"/>
      <c r="G337" s="262" t="s">
        <v>1229</v>
      </c>
      <c r="H337" s="262"/>
      <c r="I337" s="262"/>
      <c r="J337" s="262"/>
      <c r="K337" s="262"/>
      <c r="L337" s="262"/>
      <c r="M337" s="262"/>
      <c r="N337" s="262"/>
      <c r="O337" s="262"/>
      <c r="P337" s="262"/>
      <c r="Q337" s="262"/>
      <c r="R337" s="262"/>
      <c r="S337" s="311" t="s">
        <v>896</v>
      </c>
      <c r="T337" s="313"/>
    </row>
    <row r="338" spans="1:24" ht="36.6" customHeight="1" x14ac:dyDescent="0.2">
      <c r="B338" s="263" t="s">
        <v>1221</v>
      </c>
      <c r="C338" s="263"/>
      <c r="D338" s="263"/>
      <c r="E338" s="263"/>
      <c r="F338" s="263"/>
      <c r="G338" s="487" t="s">
        <v>1222</v>
      </c>
      <c r="H338" s="488"/>
      <c r="I338" s="488"/>
      <c r="J338" s="488"/>
      <c r="K338" s="488"/>
      <c r="L338" s="488"/>
      <c r="M338" s="488"/>
      <c r="N338" s="488"/>
      <c r="O338" s="488"/>
      <c r="P338" s="488"/>
      <c r="Q338" s="488"/>
      <c r="R338" s="261"/>
      <c r="S338" s="487"/>
      <c r="T338" s="261"/>
    </row>
    <row r="339" spans="1:24" ht="37.15" customHeight="1" x14ac:dyDescent="0.2">
      <c r="B339" s="540" t="s">
        <v>926</v>
      </c>
      <c r="C339" s="540"/>
      <c r="D339" s="540"/>
      <c r="E339" s="540"/>
      <c r="F339" s="540"/>
      <c r="G339" s="541" t="s">
        <v>1223</v>
      </c>
      <c r="H339" s="542"/>
      <c r="I339" s="542"/>
      <c r="J339" s="542"/>
      <c r="K339" s="542"/>
      <c r="L339" s="542"/>
      <c r="M339" s="542"/>
      <c r="N339" s="542"/>
      <c r="O339" s="542"/>
      <c r="P339" s="542"/>
      <c r="Q339" s="542"/>
      <c r="R339" s="543"/>
      <c r="S339" s="487"/>
      <c r="T339" s="261"/>
    </row>
    <row r="340" spans="1:24" ht="26.25" customHeight="1" x14ac:dyDescent="0.2">
      <c r="B340" s="500" t="s">
        <v>543</v>
      </c>
      <c r="C340" s="501"/>
      <c r="D340" s="501"/>
      <c r="E340" s="501"/>
      <c r="F340" s="501"/>
      <c r="G340" s="501"/>
      <c r="H340" s="501"/>
      <c r="I340" s="501"/>
      <c r="J340" s="501"/>
      <c r="K340" s="501"/>
      <c r="L340" s="501"/>
      <c r="M340" s="501"/>
      <c r="N340" s="501"/>
      <c r="O340" s="501"/>
      <c r="P340" s="501"/>
      <c r="Q340" s="501"/>
      <c r="R340" s="501"/>
      <c r="S340" s="501"/>
      <c r="T340" s="502"/>
    </row>
    <row r="341" spans="1:24" ht="23.25" customHeight="1" x14ac:dyDescent="0.2">
      <c r="B341" s="544" t="s">
        <v>48</v>
      </c>
      <c r="C341" s="545"/>
      <c r="D341" s="545"/>
      <c r="E341" s="545"/>
      <c r="F341" s="546"/>
      <c r="G341" s="484" t="s">
        <v>107</v>
      </c>
      <c r="H341" s="485"/>
      <c r="I341" s="485"/>
      <c r="J341" s="485"/>
      <c r="K341" s="485"/>
      <c r="L341" s="485"/>
      <c r="M341" s="485"/>
      <c r="N341" s="485"/>
      <c r="O341" s="485"/>
      <c r="P341" s="485"/>
      <c r="Q341" s="485"/>
      <c r="R341" s="486"/>
      <c r="S341" s="484" t="s">
        <v>108</v>
      </c>
      <c r="T341" s="486"/>
    </row>
    <row r="342" spans="1:24" ht="409.15" customHeight="1" x14ac:dyDescent="0.2">
      <c r="B342" s="487" t="s">
        <v>1232</v>
      </c>
      <c r="C342" s="488"/>
      <c r="D342" s="488"/>
      <c r="E342" s="488"/>
      <c r="F342" s="261"/>
      <c r="G342" s="487" t="s">
        <v>1230</v>
      </c>
      <c r="H342" s="488"/>
      <c r="I342" s="488"/>
      <c r="J342" s="488"/>
      <c r="K342" s="488"/>
      <c r="L342" s="488"/>
      <c r="M342" s="488"/>
      <c r="N342" s="488"/>
      <c r="O342" s="488"/>
      <c r="P342" s="488"/>
      <c r="Q342" s="488"/>
      <c r="R342" s="261"/>
      <c r="S342" s="365" t="s">
        <v>904</v>
      </c>
      <c r="T342" s="365"/>
    </row>
    <row r="343" spans="1:24" ht="267" customHeight="1" x14ac:dyDescent="0.2">
      <c r="B343" s="487" t="s">
        <v>912</v>
      </c>
      <c r="C343" s="488"/>
      <c r="D343" s="488"/>
      <c r="E343" s="488"/>
      <c r="F343" s="261"/>
      <c r="G343" s="487" t="s">
        <v>1231</v>
      </c>
      <c r="H343" s="488"/>
      <c r="I343" s="488"/>
      <c r="J343" s="488"/>
      <c r="K343" s="488"/>
      <c r="L343" s="488"/>
      <c r="M343" s="488"/>
      <c r="N343" s="488"/>
      <c r="O343" s="488"/>
      <c r="P343" s="488"/>
      <c r="Q343" s="488"/>
      <c r="R343" s="261"/>
      <c r="S343" s="311" t="s">
        <v>895</v>
      </c>
      <c r="T343" s="313"/>
    </row>
    <row r="344" spans="1:24" ht="26.25" customHeight="1" x14ac:dyDescent="0.2">
      <c r="B344" s="500" t="s">
        <v>122</v>
      </c>
      <c r="C344" s="501"/>
      <c r="D344" s="501"/>
      <c r="E344" s="501"/>
      <c r="F344" s="501"/>
      <c r="G344" s="501"/>
      <c r="H344" s="501"/>
      <c r="I344" s="501"/>
      <c r="J344" s="501"/>
      <c r="K344" s="501"/>
      <c r="L344" s="501"/>
      <c r="M344" s="501"/>
      <c r="N344" s="501"/>
      <c r="O344" s="501"/>
      <c r="P344" s="501"/>
      <c r="Q344" s="501"/>
      <c r="R344" s="501"/>
      <c r="S344" s="501"/>
      <c r="T344" s="502"/>
    </row>
    <row r="345" spans="1:24" ht="94.5" customHeight="1" x14ac:dyDescent="0.2">
      <c r="B345" s="544" t="s">
        <v>48</v>
      </c>
      <c r="C345" s="545"/>
      <c r="D345" s="545"/>
      <c r="E345" s="545"/>
      <c r="F345" s="546"/>
      <c r="G345" s="411" t="s">
        <v>107</v>
      </c>
      <c r="H345" s="411"/>
      <c r="I345" s="411"/>
      <c r="J345" s="411"/>
      <c r="K345" s="411"/>
      <c r="L345" s="411"/>
      <c r="M345" s="411"/>
      <c r="N345" s="411"/>
      <c r="O345" s="411"/>
      <c r="P345" s="411"/>
      <c r="Q345" s="411"/>
      <c r="R345" s="411"/>
      <c r="S345" s="484" t="s">
        <v>108</v>
      </c>
      <c r="T345" s="486"/>
    </row>
    <row r="346" spans="1:24" ht="198" customHeight="1" x14ac:dyDescent="0.2">
      <c r="B346" s="378" t="s">
        <v>1006</v>
      </c>
      <c r="C346" s="379"/>
      <c r="D346" s="379"/>
      <c r="E346" s="379"/>
      <c r="F346" s="380"/>
      <c r="G346" s="570" t="s">
        <v>1169</v>
      </c>
      <c r="H346" s="571"/>
      <c r="I346" s="571"/>
      <c r="J346" s="571"/>
      <c r="K346" s="571"/>
      <c r="L346" s="571"/>
      <c r="M346" s="571"/>
      <c r="N346" s="571"/>
      <c r="O346" s="571"/>
      <c r="P346" s="571"/>
      <c r="Q346" s="571"/>
      <c r="R346" s="572"/>
      <c r="S346" s="561" t="s">
        <v>916</v>
      </c>
      <c r="T346" s="549"/>
      <c r="W346" s="562"/>
      <c r="X346" s="562"/>
    </row>
    <row r="347" spans="1:24" ht="302.45" customHeight="1" x14ac:dyDescent="0.2">
      <c r="B347" s="381"/>
      <c r="C347" s="439"/>
      <c r="D347" s="439"/>
      <c r="E347" s="439"/>
      <c r="F347" s="383"/>
      <c r="G347" s="563" t="s">
        <v>995</v>
      </c>
      <c r="H347" s="564"/>
      <c r="I347" s="564"/>
      <c r="J347" s="564"/>
      <c r="K347" s="564"/>
      <c r="L347" s="564"/>
      <c r="M347" s="564"/>
      <c r="N347" s="564"/>
      <c r="O347" s="564"/>
      <c r="P347" s="564"/>
      <c r="Q347" s="564"/>
      <c r="R347" s="565"/>
      <c r="S347" s="549"/>
      <c r="T347" s="549"/>
      <c r="W347" s="562"/>
      <c r="X347" s="562"/>
    </row>
    <row r="348" spans="1:24" ht="225.6" customHeight="1" x14ac:dyDescent="0.2">
      <c r="A348" s="99"/>
      <c r="B348" s="381"/>
      <c r="C348" s="439"/>
      <c r="D348" s="439"/>
      <c r="E348" s="439"/>
      <c r="F348" s="383"/>
      <c r="G348" s="285" t="s">
        <v>1170</v>
      </c>
      <c r="H348" s="566"/>
      <c r="I348" s="566"/>
      <c r="J348" s="566"/>
      <c r="K348" s="566"/>
      <c r="L348" s="566"/>
      <c r="M348" s="566"/>
      <c r="N348" s="566"/>
      <c r="O348" s="566"/>
      <c r="P348" s="566"/>
      <c r="Q348" s="566"/>
      <c r="R348" s="566"/>
      <c r="S348" s="549"/>
      <c r="T348" s="549"/>
      <c r="W348" s="562"/>
      <c r="X348" s="562"/>
    </row>
    <row r="349" spans="1:24" ht="225" customHeight="1" x14ac:dyDescent="0.2">
      <c r="B349" s="381"/>
      <c r="C349" s="439"/>
      <c r="D349" s="439"/>
      <c r="E349" s="439"/>
      <c r="F349" s="383"/>
      <c r="G349" s="285" t="s">
        <v>1171</v>
      </c>
      <c r="H349" s="566"/>
      <c r="I349" s="566"/>
      <c r="J349" s="566"/>
      <c r="K349" s="566"/>
      <c r="L349" s="566"/>
      <c r="M349" s="566"/>
      <c r="N349" s="566"/>
      <c r="O349" s="566"/>
      <c r="P349" s="566"/>
      <c r="Q349" s="566"/>
      <c r="R349" s="566"/>
      <c r="S349" s="549"/>
      <c r="T349" s="549"/>
      <c r="W349" s="562"/>
      <c r="X349" s="562"/>
    </row>
    <row r="350" spans="1:24" ht="273" customHeight="1" x14ac:dyDescent="0.2">
      <c r="B350" s="381"/>
      <c r="C350" s="439"/>
      <c r="D350" s="439"/>
      <c r="E350" s="439"/>
      <c r="F350" s="383"/>
      <c r="G350" s="567" t="s">
        <v>996</v>
      </c>
      <c r="H350" s="568"/>
      <c r="I350" s="568"/>
      <c r="J350" s="568"/>
      <c r="K350" s="568"/>
      <c r="L350" s="568"/>
      <c r="M350" s="568"/>
      <c r="N350" s="568"/>
      <c r="O350" s="568"/>
      <c r="P350" s="568"/>
      <c r="Q350" s="568"/>
      <c r="R350" s="568"/>
      <c r="S350" s="549"/>
      <c r="T350" s="549"/>
      <c r="W350" s="562"/>
      <c r="X350" s="562"/>
    </row>
    <row r="351" spans="1:24" ht="248.45" customHeight="1" x14ac:dyDescent="0.2">
      <c r="B351" s="381"/>
      <c r="C351" s="439"/>
      <c r="D351" s="439"/>
      <c r="E351" s="439"/>
      <c r="F351" s="383"/>
      <c r="G351" s="285" t="s">
        <v>931</v>
      </c>
      <c r="H351" s="566"/>
      <c r="I351" s="566"/>
      <c r="J351" s="566"/>
      <c r="K351" s="566"/>
      <c r="L351" s="566"/>
      <c r="M351" s="566"/>
      <c r="N351" s="566"/>
      <c r="O351" s="566"/>
      <c r="P351" s="566"/>
      <c r="Q351" s="566"/>
      <c r="R351" s="566"/>
      <c r="S351" s="549"/>
      <c r="T351" s="549"/>
      <c r="W351" s="562"/>
      <c r="X351" s="562"/>
    </row>
    <row r="352" spans="1:24" ht="208.9" customHeight="1" x14ac:dyDescent="0.2">
      <c r="B352" s="381"/>
      <c r="C352" s="439"/>
      <c r="D352" s="439"/>
      <c r="E352" s="439"/>
      <c r="F352" s="383"/>
      <c r="G352" s="567" t="s">
        <v>1186</v>
      </c>
      <c r="H352" s="568"/>
      <c r="I352" s="568"/>
      <c r="J352" s="568"/>
      <c r="K352" s="568"/>
      <c r="L352" s="568"/>
      <c r="M352" s="568"/>
      <c r="N352" s="568"/>
      <c r="O352" s="568"/>
      <c r="P352" s="568"/>
      <c r="Q352" s="568"/>
      <c r="R352" s="568"/>
      <c r="S352" s="549"/>
      <c r="T352" s="549"/>
      <c r="W352" s="562"/>
      <c r="X352" s="562"/>
    </row>
    <row r="353" spans="2:24" ht="210.6" customHeight="1" x14ac:dyDescent="0.2">
      <c r="B353" s="381"/>
      <c r="C353" s="439"/>
      <c r="D353" s="439"/>
      <c r="E353" s="439"/>
      <c r="F353" s="383"/>
      <c r="G353" s="285" t="s">
        <v>961</v>
      </c>
      <c r="H353" s="566"/>
      <c r="I353" s="566"/>
      <c r="J353" s="566"/>
      <c r="K353" s="566"/>
      <c r="L353" s="566"/>
      <c r="M353" s="566"/>
      <c r="N353" s="566"/>
      <c r="O353" s="566"/>
      <c r="P353" s="566"/>
      <c r="Q353" s="566"/>
      <c r="R353" s="569"/>
      <c r="S353" s="549"/>
      <c r="T353" s="549"/>
      <c r="W353" s="562"/>
      <c r="X353" s="562"/>
    </row>
    <row r="354" spans="2:24" ht="141.6" customHeight="1" x14ac:dyDescent="0.2">
      <c r="B354" s="381"/>
      <c r="C354" s="439"/>
      <c r="D354" s="439"/>
      <c r="E354" s="439"/>
      <c r="F354" s="383"/>
      <c r="G354" s="285" t="s">
        <v>997</v>
      </c>
      <c r="H354" s="566"/>
      <c r="I354" s="566"/>
      <c r="J354" s="566"/>
      <c r="K354" s="566"/>
      <c r="L354" s="566"/>
      <c r="M354" s="566"/>
      <c r="N354" s="566"/>
      <c r="O354" s="566"/>
      <c r="P354" s="566"/>
      <c r="Q354" s="566"/>
      <c r="R354" s="569"/>
      <c r="S354" s="549"/>
      <c r="T354" s="549"/>
      <c r="W354" s="562"/>
      <c r="X354" s="562"/>
    </row>
    <row r="355" spans="2:24" ht="82.9" customHeight="1" x14ac:dyDescent="0.2">
      <c r="B355" s="381"/>
      <c r="C355" s="439"/>
      <c r="D355" s="439"/>
      <c r="E355" s="439"/>
      <c r="F355" s="383"/>
      <c r="G355" s="285" t="s">
        <v>1172</v>
      </c>
      <c r="H355" s="286"/>
      <c r="I355" s="286"/>
      <c r="J355" s="286"/>
      <c r="K355" s="286"/>
      <c r="L355" s="286"/>
      <c r="M355" s="286"/>
      <c r="N355" s="286"/>
      <c r="O355" s="286"/>
      <c r="P355" s="286"/>
      <c r="Q355" s="286"/>
      <c r="R355" s="287"/>
      <c r="S355" s="549"/>
      <c r="T355" s="549"/>
      <c r="W355" s="562"/>
      <c r="X355" s="562"/>
    </row>
    <row r="356" spans="2:24" ht="231" customHeight="1" x14ac:dyDescent="0.2">
      <c r="B356" s="381"/>
      <c r="C356" s="439"/>
      <c r="D356" s="439"/>
      <c r="E356" s="439"/>
      <c r="F356" s="383"/>
      <c r="G356" s="285" t="s">
        <v>1173</v>
      </c>
      <c r="H356" s="566"/>
      <c r="I356" s="566"/>
      <c r="J356" s="566"/>
      <c r="K356" s="566"/>
      <c r="L356" s="566"/>
      <c r="M356" s="566"/>
      <c r="N356" s="566"/>
      <c r="O356" s="566"/>
      <c r="P356" s="566"/>
      <c r="Q356" s="566"/>
      <c r="R356" s="566"/>
      <c r="S356" s="549"/>
      <c r="T356" s="549"/>
      <c r="W356" s="562"/>
      <c r="X356" s="562"/>
    </row>
    <row r="357" spans="2:24" ht="408.6" customHeight="1" x14ac:dyDescent="0.2">
      <c r="B357" s="381"/>
      <c r="C357" s="439"/>
      <c r="D357" s="439"/>
      <c r="E357" s="439"/>
      <c r="F357" s="383"/>
      <c r="G357" s="279" t="s">
        <v>932</v>
      </c>
      <c r="H357" s="280"/>
      <c r="I357" s="280"/>
      <c r="J357" s="280"/>
      <c r="K357" s="280"/>
      <c r="L357" s="280"/>
      <c r="M357" s="280"/>
      <c r="N357" s="280"/>
      <c r="O357" s="280"/>
      <c r="P357" s="280"/>
      <c r="Q357" s="280"/>
      <c r="R357" s="281"/>
      <c r="S357" s="549"/>
      <c r="T357" s="549"/>
      <c r="W357" s="562"/>
      <c r="X357" s="562"/>
    </row>
    <row r="358" spans="2:24" ht="43.15" customHeight="1" x14ac:dyDescent="0.2">
      <c r="B358" s="381"/>
      <c r="C358" s="439"/>
      <c r="D358" s="439"/>
      <c r="E358" s="439"/>
      <c r="F358" s="383"/>
      <c r="G358" s="282"/>
      <c r="H358" s="283"/>
      <c r="I358" s="283"/>
      <c r="J358" s="283"/>
      <c r="K358" s="283"/>
      <c r="L358" s="283"/>
      <c r="M358" s="283"/>
      <c r="N358" s="283"/>
      <c r="O358" s="283"/>
      <c r="P358" s="283"/>
      <c r="Q358" s="283"/>
      <c r="R358" s="284"/>
      <c r="S358" s="549"/>
      <c r="T358" s="549"/>
      <c r="W358" s="562"/>
      <c r="X358" s="562"/>
    </row>
    <row r="359" spans="2:24" ht="174" customHeight="1" x14ac:dyDescent="0.2">
      <c r="B359" s="381"/>
      <c r="C359" s="439"/>
      <c r="D359" s="439"/>
      <c r="E359" s="439"/>
      <c r="F359" s="383"/>
      <c r="G359" s="285" t="s">
        <v>1174</v>
      </c>
      <c r="H359" s="566"/>
      <c r="I359" s="566"/>
      <c r="J359" s="566"/>
      <c r="K359" s="566"/>
      <c r="L359" s="566"/>
      <c r="M359" s="566"/>
      <c r="N359" s="566"/>
      <c r="O359" s="566"/>
      <c r="P359" s="566"/>
      <c r="Q359" s="566"/>
      <c r="R359" s="566"/>
      <c r="S359" s="549"/>
      <c r="T359" s="549"/>
      <c r="W359" s="562"/>
      <c r="X359" s="562"/>
    </row>
    <row r="360" spans="2:24" ht="190.15" customHeight="1" x14ac:dyDescent="0.2">
      <c r="B360" s="381"/>
      <c r="C360" s="439"/>
      <c r="D360" s="439"/>
      <c r="E360" s="439"/>
      <c r="F360" s="383"/>
      <c r="G360" s="285" t="s">
        <v>1175</v>
      </c>
      <c r="H360" s="566"/>
      <c r="I360" s="566"/>
      <c r="J360" s="566"/>
      <c r="K360" s="566"/>
      <c r="L360" s="566"/>
      <c r="M360" s="566"/>
      <c r="N360" s="566"/>
      <c r="O360" s="566"/>
      <c r="P360" s="566"/>
      <c r="Q360" s="566"/>
      <c r="R360" s="569"/>
      <c r="S360" s="549"/>
      <c r="T360" s="549"/>
      <c r="W360" s="562"/>
      <c r="X360" s="562"/>
    </row>
    <row r="361" spans="2:24" ht="214.9" customHeight="1" x14ac:dyDescent="0.2">
      <c r="B361" s="381"/>
      <c r="C361" s="439"/>
      <c r="D361" s="439"/>
      <c r="E361" s="439"/>
      <c r="F361" s="383"/>
      <c r="G361" s="285" t="s">
        <v>1176</v>
      </c>
      <c r="H361" s="286"/>
      <c r="I361" s="286"/>
      <c r="J361" s="286"/>
      <c r="K361" s="286"/>
      <c r="L361" s="286"/>
      <c r="M361" s="286"/>
      <c r="N361" s="286"/>
      <c r="O361" s="286"/>
      <c r="P361" s="286"/>
      <c r="Q361" s="286"/>
      <c r="R361" s="287"/>
      <c r="S361" s="549"/>
      <c r="T361" s="549"/>
      <c r="W361" s="562"/>
      <c r="X361" s="562"/>
    </row>
    <row r="362" spans="2:24" ht="408.6" customHeight="1" x14ac:dyDescent="0.2">
      <c r="B362" s="381"/>
      <c r="C362" s="439"/>
      <c r="D362" s="439"/>
      <c r="E362" s="439"/>
      <c r="F362" s="383"/>
      <c r="G362" s="279" t="s">
        <v>1177</v>
      </c>
      <c r="H362" s="280"/>
      <c r="I362" s="280"/>
      <c r="J362" s="280"/>
      <c r="K362" s="280"/>
      <c r="L362" s="280"/>
      <c r="M362" s="280"/>
      <c r="N362" s="280"/>
      <c r="O362" s="280"/>
      <c r="P362" s="280"/>
      <c r="Q362" s="280"/>
      <c r="R362" s="281"/>
      <c r="S362" s="549"/>
      <c r="T362" s="549"/>
      <c r="W362" s="562"/>
      <c r="X362" s="562"/>
    </row>
    <row r="363" spans="2:24" ht="40.15" customHeight="1" x14ac:dyDescent="0.2">
      <c r="B363" s="381"/>
      <c r="C363" s="439"/>
      <c r="D363" s="439"/>
      <c r="E363" s="439"/>
      <c r="F363" s="383"/>
      <c r="G363" s="282"/>
      <c r="H363" s="283"/>
      <c r="I363" s="283"/>
      <c r="J363" s="283"/>
      <c r="K363" s="283"/>
      <c r="L363" s="283"/>
      <c r="M363" s="283"/>
      <c r="N363" s="283"/>
      <c r="O363" s="283"/>
      <c r="P363" s="283"/>
      <c r="Q363" s="283"/>
      <c r="R363" s="284"/>
      <c r="S363" s="549"/>
      <c r="T363" s="549"/>
      <c r="W363" s="562"/>
      <c r="X363" s="562"/>
    </row>
    <row r="364" spans="2:24" ht="365.45" customHeight="1" x14ac:dyDescent="0.2">
      <c r="B364" s="381"/>
      <c r="C364" s="439"/>
      <c r="D364" s="439"/>
      <c r="E364" s="439"/>
      <c r="F364" s="383"/>
      <c r="G364" s="563" t="s">
        <v>1178</v>
      </c>
      <c r="H364" s="564"/>
      <c r="I364" s="564"/>
      <c r="J364" s="564"/>
      <c r="K364" s="564"/>
      <c r="L364" s="564"/>
      <c r="M364" s="564"/>
      <c r="N364" s="564"/>
      <c r="O364" s="564"/>
      <c r="P364" s="564"/>
      <c r="Q364" s="564"/>
      <c r="R364" s="565"/>
      <c r="S364" s="549"/>
      <c r="T364" s="549"/>
      <c r="W364" s="562"/>
      <c r="X364" s="562"/>
    </row>
    <row r="365" spans="2:24" ht="163.9" customHeight="1" x14ac:dyDescent="0.2">
      <c r="B365" s="381"/>
      <c r="C365" s="439"/>
      <c r="D365" s="439"/>
      <c r="E365" s="439"/>
      <c r="F365" s="383"/>
      <c r="G365" s="285" t="s">
        <v>965</v>
      </c>
      <c r="H365" s="566"/>
      <c r="I365" s="566"/>
      <c r="J365" s="566"/>
      <c r="K365" s="566"/>
      <c r="L365" s="566"/>
      <c r="M365" s="566"/>
      <c r="N365" s="566"/>
      <c r="O365" s="566"/>
      <c r="P365" s="566"/>
      <c r="Q365" s="566"/>
      <c r="R365" s="566"/>
      <c r="S365" s="549"/>
      <c r="T365" s="549"/>
      <c r="W365" s="562"/>
      <c r="X365" s="562"/>
    </row>
    <row r="366" spans="2:24" ht="201" customHeight="1" x14ac:dyDescent="0.2">
      <c r="B366" s="381"/>
      <c r="C366" s="439"/>
      <c r="D366" s="439"/>
      <c r="E366" s="439"/>
      <c r="F366" s="383"/>
      <c r="G366" s="285" t="s">
        <v>1179</v>
      </c>
      <c r="H366" s="566"/>
      <c r="I366" s="566"/>
      <c r="J366" s="566"/>
      <c r="K366" s="566"/>
      <c r="L366" s="566"/>
      <c r="M366" s="566"/>
      <c r="N366" s="566"/>
      <c r="O366" s="566"/>
      <c r="P366" s="566"/>
      <c r="Q366" s="566"/>
      <c r="R366" s="566"/>
      <c r="S366" s="549"/>
      <c r="T366" s="549"/>
      <c r="W366" s="562"/>
      <c r="X366" s="562"/>
    </row>
    <row r="367" spans="2:24" ht="167.45" customHeight="1" x14ac:dyDescent="0.2">
      <c r="B367" s="381"/>
      <c r="C367" s="439"/>
      <c r="D367" s="439"/>
      <c r="E367" s="439"/>
      <c r="F367" s="383"/>
      <c r="G367" s="285" t="s">
        <v>933</v>
      </c>
      <c r="H367" s="286"/>
      <c r="I367" s="286"/>
      <c r="J367" s="286"/>
      <c r="K367" s="286"/>
      <c r="L367" s="286"/>
      <c r="M367" s="286"/>
      <c r="N367" s="286"/>
      <c r="O367" s="286"/>
      <c r="P367" s="286"/>
      <c r="Q367" s="286"/>
      <c r="R367" s="287"/>
      <c r="S367" s="549"/>
      <c r="T367" s="549"/>
      <c r="W367" s="562"/>
      <c r="X367" s="562"/>
    </row>
    <row r="368" spans="2:24" ht="219.6" customHeight="1" x14ac:dyDescent="0.2">
      <c r="B368" s="381"/>
      <c r="C368" s="439"/>
      <c r="D368" s="439"/>
      <c r="E368" s="439"/>
      <c r="F368" s="383"/>
      <c r="G368" s="285" t="s">
        <v>1180</v>
      </c>
      <c r="H368" s="286"/>
      <c r="I368" s="286"/>
      <c r="J368" s="286"/>
      <c r="K368" s="286"/>
      <c r="L368" s="286"/>
      <c r="M368" s="286"/>
      <c r="N368" s="286"/>
      <c r="O368" s="286"/>
      <c r="P368" s="286"/>
      <c r="Q368" s="286"/>
      <c r="R368" s="287"/>
      <c r="S368" s="549"/>
      <c r="T368" s="549"/>
      <c r="W368" s="562"/>
      <c r="X368" s="562"/>
    </row>
    <row r="369" spans="2:24" ht="291.60000000000002" customHeight="1" x14ac:dyDescent="0.2">
      <c r="B369" s="381"/>
      <c r="C369" s="439"/>
      <c r="D369" s="439"/>
      <c r="E369" s="439"/>
      <c r="F369" s="383"/>
      <c r="G369" s="285" t="s">
        <v>1187</v>
      </c>
      <c r="H369" s="286"/>
      <c r="I369" s="286"/>
      <c r="J369" s="286"/>
      <c r="K369" s="286"/>
      <c r="L369" s="286"/>
      <c r="M369" s="286"/>
      <c r="N369" s="286"/>
      <c r="O369" s="286"/>
      <c r="P369" s="286"/>
      <c r="Q369" s="286"/>
      <c r="R369" s="287"/>
      <c r="S369" s="549"/>
      <c r="T369" s="549"/>
      <c r="W369" s="562"/>
      <c r="X369" s="562"/>
    </row>
    <row r="370" spans="2:24" ht="205.9" customHeight="1" x14ac:dyDescent="0.2">
      <c r="B370" s="381"/>
      <c r="C370" s="439"/>
      <c r="D370" s="439"/>
      <c r="E370" s="439"/>
      <c r="F370" s="383"/>
      <c r="G370" s="285" t="s">
        <v>934</v>
      </c>
      <c r="H370" s="566"/>
      <c r="I370" s="566"/>
      <c r="J370" s="566"/>
      <c r="K370" s="566"/>
      <c r="L370" s="566"/>
      <c r="M370" s="566"/>
      <c r="N370" s="566"/>
      <c r="O370" s="566"/>
      <c r="P370" s="566"/>
      <c r="Q370" s="566"/>
      <c r="R370" s="569"/>
      <c r="S370" s="549"/>
      <c r="T370" s="549"/>
      <c r="W370" s="562"/>
      <c r="X370" s="562"/>
    </row>
    <row r="371" spans="2:24" ht="156" customHeight="1" x14ac:dyDescent="0.2">
      <c r="B371" s="381"/>
      <c r="C371" s="439"/>
      <c r="D371" s="439"/>
      <c r="E371" s="439"/>
      <c r="F371" s="383"/>
      <c r="G371" s="563" t="s">
        <v>935</v>
      </c>
      <c r="H371" s="286"/>
      <c r="I371" s="286"/>
      <c r="J371" s="286"/>
      <c r="K371" s="286"/>
      <c r="L371" s="286"/>
      <c r="M371" s="286"/>
      <c r="N371" s="286"/>
      <c r="O371" s="286"/>
      <c r="P371" s="286"/>
      <c r="Q371" s="286"/>
      <c r="R371" s="287"/>
      <c r="S371" s="549"/>
      <c r="T371" s="549"/>
      <c r="W371" s="562"/>
      <c r="X371" s="562"/>
    </row>
    <row r="372" spans="2:24" ht="234" customHeight="1" x14ac:dyDescent="0.2">
      <c r="B372" s="381"/>
      <c r="C372" s="439"/>
      <c r="D372" s="439"/>
      <c r="E372" s="439"/>
      <c r="F372" s="383"/>
      <c r="G372" s="285" t="s">
        <v>936</v>
      </c>
      <c r="H372" s="566"/>
      <c r="I372" s="566"/>
      <c r="J372" s="566"/>
      <c r="K372" s="566"/>
      <c r="L372" s="566"/>
      <c r="M372" s="566"/>
      <c r="N372" s="566"/>
      <c r="O372" s="566"/>
      <c r="P372" s="566"/>
      <c r="Q372" s="566"/>
      <c r="R372" s="569"/>
      <c r="S372" s="549"/>
      <c r="T372" s="549"/>
      <c r="W372" s="562"/>
      <c r="X372" s="562"/>
    </row>
    <row r="373" spans="2:24" ht="249" customHeight="1" x14ac:dyDescent="0.2">
      <c r="B373" s="381"/>
      <c r="C373" s="439"/>
      <c r="D373" s="439"/>
      <c r="E373" s="439"/>
      <c r="F373" s="383"/>
      <c r="G373" s="285" t="s">
        <v>1060</v>
      </c>
      <c r="H373" s="566"/>
      <c r="I373" s="566"/>
      <c r="J373" s="566"/>
      <c r="K373" s="566"/>
      <c r="L373" s="566"/>
      <c r="M373" s="566"/>
      <c r="N373" s="566"/>
      <c r="O373" s="566"/>
      <c r="P373" s="566"/>
      <c r="Q373" s="566"/>
      <c r="R373" s="569"/>
      <c r="S373" s="549"/>
      <c r="T373" s="549"/>
      <c r="W373" s="562"/>
      <c r="X373" s="562"/>
    </row>
    <row r="374" spans="2:24" ht="408.6" customHeight="1" x14ac:dyDescent="0.2">
      <c r="B374" s="381"/>
      <c r="C374" s="439"/>
      <c r="D374" s="439"/>
      <c r="E374" s="439"/>
      <c r="F374" s="383"/>
      <c r="G374" s="285" t="s">
        <v>998</v>
      </c>
      <c r="H374" s="566"/>
      <c r="I374" s="566"/>
      <c r="J374" s="566"/>
      <c r="K374" s="566"/>
      <c r="L374" s="566"/>
      <c r="M374" s="566"/>
      <c r="N374" s="566"/>
      <c r="O374" s="566"/>
      <c r="P374" s="566"/>
      <c r="Q374" s="566"/>
      <c r="R374" s="569"/>
      <c r="S374" s="549"/>
      <c r="T374" s="549"/>
      <c r="W374" s="562"/>
      <c r="X374" s="562"/>
    </row>
    <row r="375" spans="2:24" ht="354" customHeight="1" x14ac:dyDescent="0.2">
      <c r="B375" s="381"/>
      <c r="C375" s="439"/>
      <c r="D375" s="439"/>
      <c r="E375" s="439"/>
      <c r="F375" s="383"/>
      <c r="G375" s="285" t="s">
        <v>1181</v>
      </c>
      <c r="H375" s="566"/>
      <c r="I375" s="566"/>
      <c r="J375" s="566"/>
      <c r="K375" s="566"/>
      <c r="L375" s="566"/>
      <c r="M375" s="566"/>
      <c r="N375" s="566"/>
      <c r="O375" s="566"/>
      <c r="P375" s="566"/>
      <c r="Q375" s="566"/>
      <c r="R375" s="569"/>
      <c r="S375" s="549"/>
      <c r="T375" s="549"/>
      <c r="W375" s="562"/>
      <c r="X375" s="562"/>
    </row>
    <row r="376" spans="2:24" ht="216" customHeight="1" x14ac:dyDescent="0.2">
      <c r="B376" s="381"/>
      <c r="C376" s="439"/>
      <c r="D376" s="439"/>
      <c r="E376" s="439"/>
      <c r="F376" s="383"/>
      <c r="G376" s="285" t="s">
        <v>999</v>
      </c>
      <c r="H376" s="566"/>
      <c r="I376" s="566"/>
      <c r="J376" s="566"/>
      <c r="K376" s="566"/>
      <c r="L376" s="566"/>
      <c r="M376" s="566"/>
      <c r="N376" s="566"/>
      <c r="O376" s="566"/>
      <c r="P376" s="566"/>
      <c r="Q376" s="566"/>
      <c r="R376" s="569"/>
      <c r="S376" s="549"/>
      <c r="T376" s="549"/>
      <c r="W376" s="562"/>
      <c r="X376" s="562"/>
    </row>
    <row r="377" spans="2:24" ht="127.15" customHeight="1" x14ac:dyDescent="0.2">
      <c r="B377" s="381"/>
      <c r="C377" s="439"/>
      <c r="D377" s="439"/>
      <c r="E377" s="439"/>
      <c r="F377" s="383"/>
      <c r="G377" s="285" t="s">
        <v>1182</v>
      </c>
      <c r="H377" s="566"/>
      <c r="I377" s="566"/>
      <c r="J377" s="566"/>
      <c r="K377" s="566"/>
      <c r="L377" s="566"/>
      <c r="M377" s="566"/>
      <c r="N377" s="566"/>
      <c r="O377" s="566"/>
      <c r="P377" s="566"/>
      <c r="Q377" s="566"/>
      <c r="R377" s="569"/>
      <c r="S377" s="549"/>
      <c r="T377" s="549"/>
      <c r="W377" s="562"/>
      <c r="X377" s="562"/>
    </row>
    <row r="378" spans="2:24" ht="131.44999999999999" customHeight="1" x14ac:dyDescent="0.2">
      <c r="B378" s="381"/>
      <c r="C378" s="439"/>
      <c r="D378" s="439"/>
      <c r="E378" s="439"/>
      <c r="F378" s="383"/>
      <c r="G378" s="285" t="s">
        <v>1061</v>
      </c>
      <c r="H378" s="566"/>
      <c r="I378" s="566"/>
      <c r="J378" s="566"/>
      <c r="K378" s="566"/>
      <c r="L378" s="566"/>
      <c r="M378" s="566"/>
      <c r="N378" s="566"/>
      <c r="O378" s="566"/>
      <c r="P378" s="566"/>
      <c r="Q378" s="566"/>
      <c r="R378" s="569"/>
      <c r="S378" s="549"/>
      <c r="T378" s="549"/>
      <c r="W378" s="562"/>
      <c r="X378" s="562"/>
    </row>
    <row r="379" spans="2:24" ht="201.6" customHeight="1" x14ac:dyDescent="0.2">
      <c r="B379" s="381"/>
      <c r="C379" s="439"/>
      <c r="D379" s="439"/>
      <c r="E379" s="439"/>
      <c r="F379" s="383"/>
      <c r="G379" s="285" t="s">
        <v>1183</v>
      </c>
      <c r="H379" s="566"/>
      <c r="I379" s="566"/>
      <c r="J379" s="566"/>
      <c r="K379" s="566"/>
      <c r="L379" s="566"/>
      <c r="M379" s="566"/>
      <c r="N379" s="566"/>
      <c r="O379" s="566"/>
      <c r="P379" s="566"/>
      <c r="Q379" s="566"/>
      <c r="R379" s="569"/>
      <c r="S379" s="549"/>
      <c r="T379" s="549"/>
      <c r="W379" s="562"/>
      <c r="X379" s="562"/>
    </row>
    <row r="380" spans="2:24" ht="204" customHeight="1" x14ac:dyDescent="0.2">
      <c r="B380" s="381"/>
      <c r="C380" s="439"/>
      <c r="D380" s="439"/>
      <c r="E380" s="439"/>
      <c r="F380" s="383"/>
      <c r="G380" s="285" t="s">
        <v>1184</v>
      </c>
      <c r="H380" s="566"/>
      <c r="I380" s="566"/>
      <c r="J380" s="566"/>
      <c r="K380" s="566"/>
      <c r="L380" s="566"/>
      <c r="M380" s="566"/>
      <c r="N380" s="566"/>
      <c r="O380" s="566"/>
      <c r="P380" s="566"/>
      <c r="Q380" s="566"/>
      <c r="R380" s="569"/>
      <c r="S380" s="549"/>
      <c r="T380" s="549"/>
      <c r="W380" s="562"/>
      <c r="X380" s="562"/>
    </row>
    <row r="381" spans="2:24" ht="188.45" customHeight="1" x14ac:dyDescent="0.2">
      <c r="B381" s="381"/>
      <c r="C381" s="439"/>
      <c r="D381" s="439"/>
      <c r="E381" s="439"/>
      <c r="F381" s="383"/>
      <c r="G381" s="285" t="s">
        <v>1062</v>
      </c>
      <c r="H381" s="566"/>
      <c r="I381" s="566"/>
      <c r="J381" s="566"/>
      <c r="K381" s="566"/>
      <c r="L381" s="566"/>
      <c r="M381" s="566"/>
      <c r="N381" s="566"/>
      <c r="O381" s="566"/>
      <c r="P381" s="566"/>
      <c r="Q381" s="566"/>
      <c r="R381" s="569"/>
      <c r="S381" s="549"/>
      <c r="T381" s="549"/>
      <c r="W381" s="562"/>
      <c r="X381" s="562"/>
    </row>
    <row r="382" spans="2:24" ht="324" customHeight="1" x14ac:dyDescent="0.2">
      <c r="B382" s="381"/>
      <c r="C382" s="439"/>
      <c r="D382" s="439"/>
      <c r="E382" s="439"/>
      <c r="F382" s="383"/>
      <c r="G382" s="285" t="s">
        <v>938</v>
      </c>
      <c r="H382" s="566"/>
      <c r="I382" s="566"/>
      <c r="J382" s="566"/>
      <c r="K382" s="566"/>
      <c r="L382" s="566"/>
      <c r="M382" s="566"/>
      <c r="N382" s="566"/>
      <c r="O382" s="566"/>
      <c r="P382" s="566"/>
      <c r="Q382" s="566"/>
      <c r="R382" s="569"/>
      <c r="S382" s="549"/>
      <c r="T382" s="549"/>
      <c r="W382" s="562"/>
      <c r="X382" s="562"/>
    </row>
    <row r="383" spans="2:24" ht="270.60000000000002" customHeight="1" x14ac:dyDescent="0.2">
      <c r="B383" s="381"/>
      <c r="C383" s="439"/>
      <c r="D383" s="439"/>
      <c r="E383" s="439"/>
      <c r="F383" s="383"/>
      <c r="G383" s="285" t="s">
        <v>937</v>
      </c>
      <c r="H383" s="566"/>
      <c r="I383" s="566"/>
      <c r="J383" s="566"/>
      <c r="K383" s="566"/>
      <c r="L383" s="566"/>
      <c r="M383" s="566"/>
      <c r="N383" s="566"/>
      <c r="O383" s="566"/>
      <c r="P383" s="566"/>
      <c r="Q383" s="566"/>
      <c r="R383" s="569"/>
      <c r="S383" s="549"/>
      <c r="T383" s="549"/>
      <c r="W383" s="562"/>
      <c r="X383" s="562"/>
    </row>
    <row r="384" spans="2:24" ht="247.9" customHeight="1" x14ac:dyDescent="0.2">
      <c r="B384" s="381"/>
      <c r="C384" s="439"/>
      <c r="D384" s="439"/>
      <c r="E384" s="439"/>
      <c r="F384" s="383"/>
      <c r="G384" s="285" t="s">
        <v>940</v>
      </c>
      <c r="H384" s="566"/>
      <c r="I384" s="566"/>
      <c r="J384" s="566"/>
      <c r="K384" s="566"/>
      <c r="L384" s="566"/>
      <c r="M384" s="566"/>
      <c r="N384" s="566"/>
      <c r="O384" s="566"/>
      <c r="P384" s="566"/>
      <c r="Q384" s="566"/>
      <c r="R384" s="569"/>
      <c r="S384" s="549"/>
      <c r="T384" s="549"/>
      <c r="W384" s="562"/>
      <c r="X384" s="562"/>
    </row>
    <row r="385" spans="1:24" ht="116.45" customHeight="1" x14ac:dyDescent="0.2">
      <c r="B385" s="381"/>
      <c r="C385" s="439"/>
      <c r="D385" s="439"/>
      <c r="E385" s="439"/>
      <c r="F385" s="383"/>
      <c r="G385" s="285" t="s">
        <v>742</v>
      </c>
      <c r="H385" s="566"/>
      <c r="I385" s="566"/>
      <c r="J385" s="566"/>
      <c r="K385" s="566"/>
      <c r="L385" s="566"/>
      <c r="M385" s="566"/>
      <c r="N385" s="566"/>
      <c r="O385" s="566"/>
      <c r="P385" s="566"/>
      <c r="Q385" s="566"/>
      <c r="R385" s="569"/>
      <c r="S385" s="549"/>
      <c r="T385" s="549"/>
      <c r="W385" s="562"/>
      <c r="X385" s="562"/>
    </row>
    <row r="386" spans="1:24" ht="290.45" customHeight="1" thickBot="1" x14ac:dyDescent="0.25">
      <c r="B386" s="381"/>
      <c r="C386" s="439"/>
      <c r="D386" s="439"/>
      <c r="E386" s="439"/>
      <c r="F386" s="383"/>
      <c r="G386" s="558" t="s">
        <v>1185</v>
      </c>
      <c r="H386" s="559"/>
      <c r="I386" s="559"/>
      <c r="J386" s="559"/>
      <c r="K386" s="559"/>
      <c r="L386" s="559"/>
      <c r="M386" s="559"/>
      <c r="N386" s="559"/>
      <c r="O386" s="559"/>
      <c r="P386" s="559"/>
      <c r="Q386" s="559"/>
      <c r="R386" s="560"/>
      <c r="S386" s="549"/>
      <c r="T386" s="549"/>
      <c r="W386" s="116"/>
      <c r="X386" s="116"/>
    </row>
    <row r="387" spans="1:24" ht="114.6" customHeight="1" x14ac:dyDescent="0.2">
      <c r="B387" s="254" t="s">
        <v>713</v>
      </c>
      <c r="C387" s="255"/>
      <c r="D387" s="255"/>
      <c r="E387" s="255"/>
      <c r="F387" s="255"/>
      <c r="G387" s="552" t="s">
        <v>1188</v>
      </c>
      <c r="H387" s="552"/>
      <c r="I387" s="552"/>
      <c r="J387" s="552"/>
      <c r="K387" s="552"/>
      <c r="L387" s="552"/>
      <c r="M387" s="552"/>
      <c r="N387" s="552"/>
      <c r="O387" s="552"/>
      <c r="P387" s="552"/>
      <c r="Q387" s="552"/>
      <c r="R387" s="552"/>
      <c r="S387" s="548"/>
      <c r="T387" s="549"/>
    </row>
    <row r="388" spans="1:24" ht="165" customHeight="1" x14ac:dyDescent="0.2">
      <c r="B388" s="254" t="s">
        <v>714</v>
      </c>
      <c r="C388" s="255"/>
      <c r="D388" s="255"/>
      <c r="E388" s="255"/>
      <c r="F388" s="255"/>
      <c r="G388" s="437" t="s">
        <v>1063</v>
      </c>
      <c r="H388" s="437"/>
      <c r="I388" s="437"/>
      <c r="J388" s="437"/>
      <c r="K388" s="437"/>
      <c r="L388" s="437"/>
      <c r="M388" s="437"/>
      <c r="N388" s="437"/>
      <c r="O388" s="437"/>
      <c r="P388" s="437"/>
      <c r="Q388" s="437"/>
      <c r="R388" s="437"/>
      <c r="S388" s="548"/>
      <c r="T388" s="549"/>
    </row>
    <row r="389" spans="1:24" ht="165" customHeight="1" x14ac:dyDescent="0.2">
      <c r="B389" s="254" t="s">
        <v>731</v>
      </c>
      <c r="C389" s="255"/>
      <c r="D389" s="255"/>
      <c r="E389" s="255"/>
      <c r="F389" s="255"/>
      <c r="G389" s="437" t="s">
        <v>1064</v>
      </c>
      <c r="H389" s="437"/>
      <c r="I389" s="437"/>
      <c r="J389" s="437"/>
      <c r="K389" s="437"/>
      <c r="L389" s="437"/>
      <c r="M389" s="437"/>
      <c r="N389" s="437"/>
      <c r="O389" s="437"/>
      <c r="P389" s="437"/>
      <c r="Q389" s="437"/>
      <c r="R389" s="437"/>
      <c r="S389" s="548"/>
      <c r="T389" s="549"/>
    </row>
    <row r="390" spans="1:24" ht="93.6" customHeight="1" x14ac:dyDescent="0.2">
      <c r="B390" s="254" t="s">
        <v>1000</v>
      </c>
      <c r="C390" s="255"/>
      <c r="D390" s="255"/>
      <c r="E390" s="255"/>
      <c r="F390" s="255"/>
      <c r="G390" s="437" t="s">
        <v>1065</v>
      </c>
      <c r="H390" s="437"/>
      <c r="I390" s="437"/>
      <c r="J390" s="437"/>
      <c r="K390" s="437"/>
      <c r="L390" s="437"/>
      <c r="M390" s="437"/>
      <c r="N390" s="437"/>
      <c r="O390" s="437"/>
      <c r="P390" s="437"/>
      <c r="Q390" s="437"/>
      <c r="R390" s="437"/>
      <c r="S390" s="548"/>
      <c r="T390" s="549"/>
    </row>
    <row r="391" spans="1:24" ht="15" customHeight="1" x14ac:dyDescent="0.2">
      <c r="B391" s="553" t="s">
        <v>118</v>
      </c>
      <c r="C391" s="554"/>
      <c r="D391" s="554"/>
      <c r="E391" s="554"/>
      <c r="F391" s="554"/>
      <c r="G391" s="554"/>
      <c r="H391" s="554"/>
      <c r="I391" s="554"/>
      <c r="J391" s="554"/>
      <c r="K391" s="554"/>
      <c r="L391" s="554"/>
      <c r="M391" s="554"/>
      <c r="N391" s="554"/>
      <c r="O391" s="554"/>
      <c r="P391" s="554"/>
      <c r="Q391" s="554"/>
      <c r="R391" s="554"/>
      <c r="S391" s="317"/>
      <c r="T391" s="318"/>
    </row>
    <row r="392" spans="1:24" ht="15" customHeight="1" x14ac:dyDescent="0.2">
      <c r="B392" s="484" t="s">
        <v>48</v>
      </c>
      <c r="C392" s="485"/>
      <c r="D392" s="485"/>
      <c r="E392" s="485"/>
      <c r="F392" s="486"/>
      <c r="G392" s="555" t="s">
        <v>107</v>
      </c>
      <c r="H392" s="556"/>
      <c r="I392" s="556"/>
      <c r="J392" s="556"/>
      <c r="K392" s="556"/>
      <c r="L392" s="556"/>
      <c r="M392" s="556"/>
      <c r="N392" s="556"/>
      <c r="O392" s="556"/>
      <c r="P392" s="556"/>
      <c r="Q392" s="556"/>
      <c r="R392" s="557"/>
      <c r="S392" s="555" t="s">
        <v>108</v>
      </c>
      <c r="T392" s="557"/>
    </row>
    <row r="393" spans="1:24" ht="133.9" customHeight="1" x14ac:dyDescent="0.2">
      <c r="A393" s="100"/>
      <c r="B393" s="365" t="s">
        <v>468</v>
      </c>
      <c r="C393" s="365"/>
      <c r="D393" s="365"/>
      <c r="E393" s="365"/>
      <c r="F393" s="365"/>
      <c r="G393" s="550" t="s">
        <v>1077</v>
      </c>
      <c r="H393" s="550"/>
      <c r="I393" s="550"/>
      <c r="J393" s="550"/>
      <c r="K393" s="550"/>
      <c r="L393" s="550"/>
      <c r="M393" s="550"/>
      <c r="N393" s="550"/>
      <c r="O393" s="550"/>
      <c r="P393" s="550"/>
      <c r="Q393" s="550"/>
      <c r="R393" s="550"/>
      <c r="S393" s="264" t="s">
        <v>1078</v>
      </c>
      <c r="T393" s="265"/>
    </row>
    <row r="394" spans="1:24" ht="144.6" customHeight="1" x14ac:dyDescent="0.2">
      <c r="A394" s="100"/>
      <c r="B394" s="365" t="s">
        <v>482</v>
      </c>
      <c r="C394" s="365"/>
      <c r="D394" s="365"/>
      <c r="E394" s="365"/>
      <c r="F394" s="365"/>
      <c r="G394" s="478" t="s">
        <v>1079</v>
      </c>
      <c r="H394" s="585"/>
      <c r="I394" s="585"/>
      <c r="J394" s="585"/>
      <c r="K394" s="585"/>
      <c r="L394" s="585"/>
      <c r="M394" s="585"/>
      <c r="N394" s="585"/>
      <c r="O394" s="585"/>
      <c r="P394" s="585"/>
      <c r="Q394" s="585"/>
      <c r="R394" s="586"/>
      <c r="S394" s="264" t="s">
        <v>1078</v>
      </c>
      <c r="T394" s="265"/>
    </row>
    <row r="395" spans="1:24" ht="141" customHeight="1" x14ac:dyDescent="0.2">
      <c r="A395" s="100"/>
      <c r="B395" s="365" t="s">
        <v>483</v>
      </c>
      <c r="C395" s="365"/>
      <c r="D395" s="365"/>
      <c r="E395" s="365"/>
      <c r="F395" s="365"/>
      <c r="G395" s="591" t="s">
        <v>1080</v>
      </c>
      <c r="H395" s="585"/>
      <c r="I395" s="585"/>
      <c r="J395" s="585"/>
      <c r="K395" s="585"/>
      <c r="L395" s="585"/>
      <c r="M395" s="585"/>
      <c r="N395" s="585"/>
      <c r="O395" s="585"/>
      <c r="P395" s="585"/>
      <c r="Q395" s="585"/>
      <c r="R395" s="586"/>
      <c r="S395" s="264" t="s">
        <v>1078</v>
      </c>
      <c r="T395" s="265"/>
    </row>
    <row r="396" spans="1:24" ht="73.900000000000006" customHeight="1" x14ac:dyDescent="0.2">
      <c r="A396" s="100"/>
      <c r="B396" s="365" t="s">
        <v>484</v>
      </c>
      <c r="C396" s="365"/>
      <c r="D396" s="365"/>
      <c r="E396" s="365"/>
      <c r="F396" s="365"/>
      <c r="G396" s="592" t="s">
        <v>1081</v>
      </c>
      <c r="H396" s="593"/>
      <c r="I396" s="593"/>
      <c r="J396" s="593"/>
      <c r="K396" s="593"/>
      <c r="L396" s="593"/>
      <c r="M396" s="593"/>
      <c r="N396" s="593"/>
      <c r="O396" s="593"/>
      <c r="P396" s="593"/>
      <c r="Q396" s="593"/>
      <c r="R396" s="594"/>
      <c r="S396" s="264" t="s">
        <v>1078</v>
      </c>
      <c r="T396" s="265"/>
    </row>
    <row r="397" spans="1:24" ht="125.45" customHeight="1" x14ac:dyDescent="0.2">
      <c r="A397" s="100"/>
      <c r="B397" s="365" t="s">
        <v>508</v>
      </c>
      <c r="C397" s="365"/>
      <c r="D397" s="365"/>
      <c r="E397" s="365"/>
      <c r="F397" s="365"/>
      <c r="G397" s="478" t="s">
        <v>1083</v>
      </c>
      <c r="H397" s="585"/>
      <c r="I397" s="585"/>
      <c r="J397" s="585"/>
      <c r="K397" s="585"/>
      <c r="L397" s="585"/>
      <c r="M397" s="585"/>
      <c r="N397" s="585"/>
      <c r="O397" s="585"/>
      <c r="P397" s="585"/>
      <c r="Q397" s="585"/>
      <c r="R397" s="586"/>
      <c r="S397" s="264" t="s">
        <v>1078</v>
      </c>
      <c r="T397" s="265"/>
    </row>
    <row r="398" spans="1:24" ht="207" customHeight="1" x14ac:dyDescent="0.2">
      <c r="A398" s="100"/>
      <c r="B398" s="365" t="s">
        <v>964</v>
      </c>
      <c r="C398" s="365"/>
      <c r="D398" s="365"/>
      <c r="E398" s="365"/>
      <c r="F398" s="365"/>
      <c r="G398" s="550" t="s">
        <v>1082</v>
      </c>
      <c r="H398" s="551"/>
      <c r="I398" s="551"/>
      <c r="J398" s="551"/>
      <c r="K398" s="551"/>
      <c r="L398" s="551"/>
      <c r="M398" s="551"/>
      <c r="N398" s="551"/>
      <c r="O398" s="551"/>
      <c r="P398" s="551"/>
      <c r="Q398" s="551"/>
      <c r="R398" s="551"/>
      <c r="S398" s="264" t="s">
        <v>1078</v>
      </c>
      <c r="T398" s="265"/>
    </row>
    <row r="399" spans="1:24" ht="118.15" customHeight="1" x14ac:dyDescent="0.2">
      <c r="A399" s="100"/>
      <c r="B399" s="365" t="s">
        <v>963</v>
      </c>
      <c r="C399" s="365"/>
      <c r="D399" s="365"/>
      <c r="E399" s="365"/>
      <c r="F399" s="365"/>
      <c r="G399" s="590" t="s">
        <v>1084</v>
      </c>
      <c r="H399" s="551"/>
      <c r="I399" s="551"/>
      <c r="J399" s="551"/>
      <c r="K399" s="551"/>
      <c r="L399" s="551"/>
      <c r="M399" s="551"/>
      <c r="N399" s="551"/>
      <c r="O399" s="551"/>
      <c r="P399" s="551"/>
      <c r="Q399" s="551"/>
      <c r="R399" s="551"/>
      <c r="S399" s="264" t="s">
        <v>1078</v>
      </c>
      <c r="T399" s="265"/>
    </row>
    <row r="400" spans="1:24" ht="276" customHeight="1" x14ac:dyDescent="0.2">
      <c r="B400" s="378" t="s">
        <v>485</v>
      </c>
      <c r="C400" s="379"/>
      <c r="D400" s="379"/>
      <c r="E400" s="379"/>
      <c r="F400" s="379"/>
      <c r="G400" s="595"/>
      <c r="H400" s="596"/>
      <c r="I400" s="596"/>
      <c r="J400" s="596"/>
      <c r="K400" s="596"/>
      <c r="L400" s="596"/>
      <c r="M400" s="596"/>
      <c r="N400" s="596"/>
      <c r="O400" s="596"/>
      <c r="P400" s="596"/>
      <c r="Q400" s="596"/>
      <c r="R400" s="597"/>
      <c r="S400" s="311"/>
      <c r="T400" s="313"/>
    </row>
    <row r="401" spans="2:20" ht="14.1" customHeight="1" x14ac:dyDescent="0.2">
      <c r="B401" s="127"/>
      <c r="C401" s="96"/>
      <c r="D401" s="96"/>
      <c r="E401" s="96"/>
      <c r="F401" s="96"/>
      <c r="G401" s="124"/>
      <c r="H401" s="94"/>
      <c r="I401" s="94"/>
      <c r="J401" s="94"/>
      <c r="K401" s="94"/>
      <c r="L401" s="94"/>
      <c r="M401" s="94"/>
      <c r="N401" s="94"/>
      <c r="O401" s="94"/>
      <c r="P401" s="94"/>
      <c r="Q401" s="94"/>
      <c r="R401" s="94"/>
      <c r="S401" s="96"/>
      <c r="T401" s="128"/>
    </row>
    <row r="402" spans="2:20" ht="15" customHeight="1" x14ac:dyDescent="0.2">
      <c r="B402" s="316" t="s">
        <v>109</v>
      </c>
      <c r="C402" s="317"/>
      <c r="D402" s="317"/>
      <c r="E402" s="317"/>
      <c r="F402" s="317"/>
      <c r="G402" s="317"/>
      <c r="H402" s="317"/>
      <c r="I402" s="317"/>
      <c r="J402" s="317"/>
      <c r="K402" s="317"/>
      <c r="L402" s="317"/>
      <c r="M402" s="317"/>
      <c r="N402" s="317"/>
      <c r="O402" s="317"/>
      <c r="P402" s="317"/>
      <c r="Q402" s="317"/>
      <c r="R402" s="317"/>
      <c r="S402" s="317"/>
      <c r="T402" s="318"/>
    </row>
    <row r="403" spans="2:20" ht="303.60000000000002" customHeight="1" x14ac:dyDescent="0.2">
      <c r="B403" s="579" t="s">
        <v>1260</v>
      </c>
      <c r="C403" s="580"/>
      <c r="D403" s="580"/>
      <c r="E403" s="580"/>
      <c r="F403" s="580"/>
      <c r="G403" s="580"/>
      <c r="H403" s="580"/>
      <c r="I403" s="580"/>
      <c r="J403" s="580"/>
      <c r="K403" s="580"/>
      <c r="L403" s="580"/>
      <c r="M403" s="580"/>
      <c r="N403" s="580"/>
      <c r="O403" s="580"/>
      <c r="P403" s="580"/>
      <c r="Q403" s="580"/>
      <c r="R403" s="580"/>
      <c r="S403" s="580"/>
      <c r="T403" s="581"/>
    </row>
    <row r="404" spans="2:20" ht="14.25" customHeight="1" x14ac:dyDescent="0.2">
      <c r="B404" s="582"/>
      <c r="C404" s="582"/>
      <c r="D404" s="582"/>
      <c r="E404" s="582"/>
      <c r="F404" s="582"/>
      <c r="G404" s="582"/>
      <c r="H404" s="582"/>
      <c r="I404" s="582"/>
      <c r="J404" s="582"/>
      <c r="K404" s="582"/>
      <c r="L404" s="582"/>
      <c r="M404" s="582"/>
      <c r="N404" s="582"/>
      <c r="O404" s="582"/>
      <c r="P404" s="582"/>
      <c r="Q404" s="583"/>
      <c r="R404" s="584"/>
      <c r="S404" s="582"/>
      <c r="T404" s="583"/>
    </row>
    <row r="405" spans="2:20" ht="15" customHeight="1" x14ac:dyDescent="0.2">
      <c r="B405" s="587" t="s">
        <v>110</v>
      </c>
      <c r="C405" s="588"/>
      <c r="D405" s="588"/>
      <c r="E405" s="588"/>
      <c r="F405" s="589"/>
      <c r="G405" s="587" t="s">
        <v>111</v>
      </c>
      <c r="H405" s="588"/>
      <c r="I405" s="588"/>
      <c r="J405" s="588"/>
      <c r="K405" s="588"/>
      <c r="L405" s="588"/>
      <c r="M405" s="588"/>
      <c r="N405" s="588"/>
      <c r="O405" s="588"/>
      <c r="P405" s="589"/>
      <c r="Q405" s="587" t="s">
        <v>112</v>
      </c>
      <c r="R405" s="588"/>
      <c r="S405" s="588"/>
      <c r="T405" s="589"/>
    </row>
    <row r="406" spans="2:20" ht="114.75" customHeight="1" x14ac:dyDescent="0.2">
      <c r="B406" s="573" t="s">
        <v>800</v>
      </c>
      <c r="C406" s="574"/>
      <c r="D406" s="574"/>
      <c r="E406" s="574"/>
      <c r="F406" s="575"/>
      <c r="G406" s="576" t="s">
        <v>458</v>
      </c>
      <c r="H406" s="577"/>
      <c r="I406" s="577"/>
      <c r="J406" s="577"/>
      <c r="K406" s="577"/>
      <c r="L406" s="577"/>
      <c r="M406" s="577"/>
      <c r="N406" s="577"/>
      <c r="O406" s="577"/>
      <c r="P406" s="578"/>
      <c r="Q406" s="576" t="s">
        <v>123</v>
      </c>
      <c r="R406" s="577"/>
      <c r="S406" s="577"/>
      <c r="T406" s="578"/>
    </row>
    <row r="407" spans="2:20" ht="13.9" customHeight="1" x14ac:dyDescent="0.2">
      <c r="G407" s="92"/>
      <c r="H407" s="92"/>
      <c r="I407" s="92"/>
      <c r="J407" s="92"/>
      <c r="K407" s="92"/>
      <c r="L407" s="92"/>
      <c r="M407" s="92"/>
      <c r="N407" s="92"/>
      <c r="O407" s="92"/>
      <c r="P407" s="92"/>
      <c r="Q407" s="93"/>
      <c r="R407" s="93"/>
    </row>
  </sheetData>
  <mergeCells count="1122">
    <mergeCell ref="S113:T113"/>
    <mergeCell ref="S116:T116"/>
    <mergeCell ref="S117:T117"/>
    <mergeCell ref="G118:R118"/>
    <mergeCell ref="G247:J247"/>
    <mergeCell ref="C253:D253"/>
    <mergeCell ref="G256:J256"/>
    <mergeCell ref="K256:T256"/>
    <mergeCell ref="C257:D257"/>
    <mergeCell ref="F196:I196"/>
    <mergeCell ref="D203:E203"/>
    <mergeCell ref="F195:I195"/>
    <mergeCell ref="J195:T195"/>
    <mergeCell ref="D194:E194"/>
    <mergeCell ref="B130:C130"/>
    <mergeCell ref="D130:J130"/>
    <mergeCell ref="K130:R130"/>
    <mergeCell ref="S130:T130"/>
    <mergeCell ref="B125:C125"/>
    <mergeCell ref="D125:J125"/>
    <mergeCell ref="K125:R125"/>
    <mergeCell ref="S125:T125"/>
    <mergeCell ref="M41:R41"/>
    <mergeCell ref="B42:H42"/>
    <mergeCell ref="I42:J42"/>
    <mergeCell ref="B112:E114"/>
    <mergeCell ref="B115:E116"/>
    <mergeCell ref="B117:E117"/>
    <mergeCell ref="G113:R113"/>
    <mergeCell ref="G116:R116"/>
    <mergeCell ref="G117:R117"/>
    <mergeCell ref="B92:B100"/>
    <mergeCell ref="C92:D100"/>
    <mergeCell ref="E92:I92"/>
    <mergeCell ref="J92:R92"/>
    <mergeCell ref="B103:C103"/>
    <mergeCell ref="D103:J103"/>
    <mergeCell ref="K103:R103"/>
    <mergeCell ref="E72:H72"/>
    <mergeCell ref="K104:R104"/>
    <mergeCell ref="E69:H69"/>
    <mergeCell ref="B105:C105"/>
    <mergeCell ref="D105:J105"/>
    <mergeCell ref="K42:L42"/>
    <mergeCell ref="M42:R42"/>
    <mergeCell ref="B43:H43"/>
    <mergeCell ref="I43:J43"/>
    <mergeCell ref="K43:L43"/>
    <mergeCell ref="M43:R43"/>
    <mergeCell ref="B44:H44"/>
    <mergeCell ref="I44:J44"/>
    <mergeCell ref="K44:L44"/>
    <mergeCell ref="M44:R44"/>
    <mergeCell ref="S118:T118"/>
    <mergeCell ref="B123:C123"/>
    <mergeCell ref="D123:J123"/>
    <mergeCell ref="K123:R123"/>
    <mergeCell ref="S123:T123"/>
    <mergeCell ref="B126:C126"/>
    <mergeCell ref="D126:J126"/>
    <mergeCell ref="K126:R126"/>
    <mergeCell ref="S126:T126"/>
    <mergeCell ref="G365:R365"/>
    <mergeCell ref="G366:R366"/>
    <mergeCell ref="E237:F237"/>
    <mergeCell ref="B336:F336"/>
    <mergeCell ref="G336:R336"/>
    <mergeCell ref="S336:T336"/>
    <mergeCell ref="B219:C219"/>
    <mergeCell ref="D219:E219"/>
    <mergeCell ref="F219:I219"/>
    <mergeCell ref="H309:L309"/>
    <mergeCell ref="J298:T298"/>
    <mergeCell ref="J306:L306"/>
    <mergeCell ref="E308:F308"/>
    <mergeCell ref="H304:I304"/>
    <mergeCell ref="C310:L310"/>
    <mergeCell ref="M311:T311"/>
    <mergeCell ref="H311:I311"/>
    <mergeCell ref="H306:I306"/>
    <mergeCell ref="C302:T302"/>
    <mergeCell ref="G285:H285"/>
    <mergeCell ref="I285:K285"/>
    <mergeCell ref="E262:F262"/>
    <mergeCell ref="G257:J257"/>
    <mergeCell ref="G250:J250"/>
    <mergeCell ref="D287:E287"/>
    <mergeCell ref="B288:C288"/>
    <mergeCell ref="B286:K286"/>
    <mergeCell ref="B290:K290"/>
    <mergeCell ref="D288:E288"/>
    <mergeCell ref="B285:D285"/>
    <mergeCell ref="B289:K289"/>
    <mergeCell ref="B292:F292"/>
    <mergeCell ref="E285:F285"/>
    <mergeCell ref="B295:C295"/>
    <mergeCell ref="F296:I296"/>
    <mergeCell ref="J296:T296"/>
    <mergeCell ref="D296:E296"/>
    <mergeCell ref="B283:K283"/>
    <mergeCell ref="C277:T277"/>
    <mergeCell ref="B281:T281"/>
    <mergeCell ref="G280:I280"/>
    <mergeCell ref="I284:K284"/>
    <mergeCell ref="B287:C287"/>
    <mergeCell ref="C280:D280"/>
    <mergeCell ref="B282:T282"/>
    <mergeCell ref="B267:B280"/>
    <mergeCell ref="H270:I270"/>
    <mergeCell ref="C270:E270"/>
    <mergeCell ref="E284:F284"/>
    <mergeCell ref="G284:H284"/>
    <mergeCell ref="C264:D264"/>
    <mergeCell ref="L284:T290"/>
    <mergeCell ref="L283:T283"/>
    <mergeCell ref="B284:D284"/>
    <mergeCell ref="G288:K288"/>
    <mergeCell ref="C268:L268"/>
    <mergeCell ref="M280:T280"/>
    <mergeCell ref="C275:L275"/>
    <mergeCell ref="G276:H276"/>
    <mergeCell ref="J276:K276"/>
    <mergeCell ref="C276:E276"/>
    <mergeCell ref="K272:L272"/>
    <mergeCell ref="F270:G270"/>
    <mergeCell ref="E273:F273"/>
    <mergeCell ref="G287:K287"/>
    <mergeCell ref="K273:L273"/>
    <mergeCell ref="J280:L280"/>
    <mergeCell ref="F269:G269"/>
    <mergeCell ref="E272:F272"/>
    <mergeCell ref="C265:D265"/>
    <mergeCell ref="E265:F265"/>
    <mergeCell ref="E280:F280"/>
    <mergeCell ref="C278:F278"/>
    <mergeCell ref="C272:D272"/>
    <mergeCell ref="M268:T276"/>
    <mergeCell ref="K264:T264"/>
    <mergeCell ref="G278:I279"/>
    <mergeCell ref="J278:L279"/>
    <mergeCell ref="H272:I272"/>
    <mergeCell ref="C261:D261"/>
    <mergeCell ref="B266:T266"/>
    <mergeCell ref="C267:T267"/>
    <mergeCell ref="G264:J264"/>
    <mergeCell ref="G263:J263"/>
    <mergeCell ref="E257:F257"/>
    <mergeCell ref="K261:T261"/>
    <mergeCell ref="C262:D262"/>
    <mergeCell ref="G262:J262"/>
    <mergeCell ref="K252:T252"/>
    <mergeCell ref="G260:J260"/>
    <mergeCell ref="C279:D279"/>
    <mergeCell ref="E279:F279"/>
    <mergeCell ref="G265:J265"/>
    <mergeCell ref="K265:T265"/>
    <mergeCell ref="B223:B265"/>
    <mergeCell ref="C245:D245"/>
    <mergeCell ref="G248:J248"/>
    <mergeCell ref="G249:J249"/>
    <mergeCell ref="C224:L224"/>
    <mergeCell ref="M224:T224"/>
    <mergeCell ref="C226:E226"/>
    <mergeCell ref="J226:L226"/>
    <mergeCell ref="H226:I226"/>
    <mergeCell ref="G254:J254"/>
    <mergeCell ref="C255:D255"/>
    <mergeCell ref="G245:J245"/>
    <mergeCell ref="E256:F256"/>
    <mergeCell ref="K254:T254"/>
    <mergeCell ref="K244:T244"/>
    <mergeCell ref="C256:D256"/>
    <mergeCell ref="J210:T210"/>
    <mergeCell ref="B210:C210"/>
    <mergeCell ref="D210:E210"/>
    <mergeCell ref="J206:T206"/>
    <mergeCell ref="K245:T245"/>
    <mergeCell ref="D195:E195"/>
    <mergeCell ref="C231:L231"/>
    <mergeCell ref="F206:I206"/>
    <mergeCell ref="J203:T203"/>
    <mergeCell ref="G244:J244"/>
    <mergeCell ref="B211:C211"/>
    <mergeCell ref="D211:E211"/>
    <mergeCell ref="J219:T219"/>
    <mergeCell ref="B220:C220"/>
    <mergeCell ref="D220:E220"/>
    <mergeCell ref="F220:I220"/>
    <mergeCell ref="J220:T220"/>
    <mergeCell ref="B204:C204"/>
    <mergeCell ref="E241:F241"/>
    <mergeCell ref="E236:F236"/>
    <mergeCell ref="C244:D244"/>
    <mergeCell ref="K237:T237"/>
    <mergeCell ref="B206:C206"/>
    <mergeCell ref="D199:E199"/>
    <mergeCell ref="E229:F229"/>
    <mergeCell ref="H229:L229"/>
    <mergeCell ref="K242:T242"/>
    <mergeCell ref="E235:F235"/>
    <mergeCell ref="G235:J235"/>
    <mergeCell ref="K232:T233"/>
    <mergeCell ref="H225:I225"/>
    <mergeCell ref="C236:D236"/>
    <mergeCell ref="K240:T240"/>
    <mergeCell ref="C243:D243"/>
    <mergeCell ref="B197:C197"/>
    <mergeCell ref="F194:I194"/>
    <mergeCell ref="J194:T194"/>
    <mergeCell ref="B207:C207"/>
    <mergeCell ref="D207:E207"/>
    <mergeCell ref="E240:F240"/>
    <mergeCell ref="E244:F244"/>
    <mergeCell ref="G243:J243"/>
    <mergeCell ref="J211:T211"/>
    <mergeCell ref="E238:F238"/>
    <mergeCell ref="B194:C194"/>
    <mergeCell ref="D204:E204"/>
    <mergeCell ref="B198:C198"/>
    <mergeCell ref="B195:C195"/>
    <mergeCell ref="B203:C203"/>
    <mergeCell ref="F197:I197"/>
    <mergeCell ref="J197:T197"/>
    <mergeCell ref="D295:E295"/>
    <mergeCell ref="G255:J255"/>
    <mergeCell ref="F225:G225"/>
    <mergeCell ref="J225:L225"/>
    <mergeCell ref="E246:F246"/>
    <mergeCell ref="G253:J253"/>
    <mergeCell ref="E253:F253"/>
    <mergeCell ref="M278:T279"/>
    <mergeCell ref="C242:D242"/>
    <mergeCell ref="G242:J242"/>
    <mergeCell ref="E251:F251"/>
    <mergeCell ref="C250:D250"/>
    <mergeCell ref="E252:F252"/>
    <mergeCell ref="G240:J240"/>
    <mergeCell ref="C254:D254"/>
    <mergeCell ref="C241:D241"/>
    <mergeCell ref="F210:I210"/>
    <mergeCell ref="E260:F260"/>
    <mergeCell ref="K260:T260"/>
    <mergeCell ref="C238:D238"/>
    <mergeCell ref="E249:F249"/>
    <mergeCell ref="K250:T250"/>
    <mergeCell ref="K251:T251"/>
    <mergeCell ref="K257:T257"/>
    <mergeCell ref="G241:J241"/>
    <mergeCell ref="C247:D247"/>
    <mergeCell ref="K243:T243"/>
    <mergeCell ref="E243:F243"/>
    <mergeCell ref="E242:F242"/>
    <mergeCell ref="C251:D251"/>
    <mergeCell ref="M225:T231"/>
    <mergeCell ref="C225:E225"/>
    <mergeCell ref="D184:E184"/>
    <mergeCell ref="F184:I184"/>
    <mergeCell ref="B169:C169"/>
    <mergeCell ref="F169:I169"/>
    <mergeCell ref="J175:T175"/>
    <mergeCell ref="B176:C176"/>
    <mergeCell ref="J178:T178"/>
    <mergeCell ref="F171:I171"/>
    <mergeCell ref="D176:E176"/>
    <mergeCell ref="F176:I176"/>
    <mergeCell ref="F175:I175"/>
    <mergeCell ref="F182:I182"/>
    <mergeCell ref="J184:T184"/>
    <mergeCell ref="D185:E185"/>
    <mergeCell ref="B192:C192"/>
    <mergeCell ref="F192:I192"/>
    <mergeCell ref="J192:T192"/>
    <mergeCell ref="J189:T189"/>
    <mergeCell ref="B181:C181"/>
    <mergeCell ref="J180:T180"/>
    <mergeCell ref="F178:I178"/>
    <mergeCell ref="F189:I189"/>
    <mergeCell ref="J186:T186"/>
    <mergeCell ref="F185:I185"/>
    <mergeCell ref="B186:C186"/>
    <mergeCell ref="D186:E186"/>
    <mergeCell ref="D179:E179"/>
    <mergeCell ref="B183:C183"/>
    <mergeCell ref="B178:C178"/>
    <mergeCell ref="D178:E178"/>
    <mergeCell ref="J179:T179"/>
    <mergeCell ref="B193:C193"/>
    <mergeCell ref="D177:E177"/>
    <mergeCell ref="F177:I177"/>
    <mergeCell ref="F180:I180"/>
    <mergeCell ref="F187:I187"/>
    <mergeCell ref="D191:E191"/>
    <mergeCell ref="J185:T185"/>
    <mergeCell ref="F191:I191"/>
    <mergeCell ref="D189:E189"/>
    <mergeCell ref="B196:C196"/>
    <mergeCell ref="D206:E206"/>
    <mergeCell ref="F200:I200"/>
    <mergeCell ref="F198:I198"/>
    <mergeCell ref="D181:E181"/>
    <mergeCell ref="D187:E187"/>
    <mergeCell ref="J177:T177"/>
    <mergeCell ref="D180:E180"/>
    <mergeCell ref="J199:T199"/>
    <mergeCell ref="B185:C185"/>
    <mergeCell ref="J188:T188"/>
    <mergeCell ref="B189:C189"/>
    <mergeCell ref="B191:C191"/>
    <mergeCell ref="F186:I186"/>
    <mergeCell ref="J191:T191"/>
    <mergeCell ref="B187:C187"/>
    <mergeCell ref="J183:T183"/>
    <mergeCell ref="F183:I183"/>
    <mergeCell ref="B180:C180"/>
    <mergeCell ref="B184:C184"/>
    <mergeCell ref="E255:F255"/>
    <mergeCell ref="C259:D259"/>
    <mergeCell ref="E254:F254"/>
    <mergeCell ref="G238:J238"/>
    <mergeCell ref="K258:T258"/>
    <mergeCell ref="E259:F259"/>
    <mergeCell ref="G259:J259"/>
    <mergeCell ref="K259:T259"/>
    <mergeCell ref="E245:F245"/>
    <mergeCell ref="F207:I207"/>
    <mergeCell ref="J207:T207"/>
    <mergeCell ref="C237:D237"/>
    <mergeCell ref="E258:F258"/>
    <mergeCell ref="E264:F264"/>
    <mergeCell ref="K263:T263"/>
    <mergeCell ref="J270:L270"/>
    <mergeCell ref="J269:L269"/>
    <mergeCell ref="H228:I228"/>
    <mergeCell ref="G252:J252"/>
    <mergeCell ref="C249:D249"/>
    <mergeCell ref="B213:C213"/>
    <mergeCell ref="D213:E213"/>
    <mergeCell ref="F213:I213"/>
    <mergeCell ref="J213:T213"/>
    <mergeCell ref="G246:J246"/>
    <mergeCell ref="B212:C212"/>
    <mergeCell ref="D212:E212"/>
    <mergeCell ref="K241:T241"/>
    <mergeCell ref="F212:I212"/>
    <mergeCell ref="J212:T212"/>
    <mergeCell ref="C233:D233"/>
    <mergeCell ref="G232:J233"/>
    <mergeCell ref="D294:E294"/>
    <mergeCell ref="K249:T249"/>
    <mergeCell ref="G258:J258"/>
    <mergeCell ref="C228:D228"/>
    <mergeCell ref="G237:J237"/>
    <mergeCell ref="K238:T238"/>
    <mergeCell ref="E239:F239"/>
    <mergeCell ref="G239:J239"/>
    <mergeCell ref="H273:I273"/>
    <mergeCell ref="H269:I269"/>
    <mergeCell ref="C273:D273"/>
    <mergeCell ref="C260:D260"/>
    <mergeCell ref="G261:J261"/>
    <mergeCell ref="C263:D263"/>
    <mergeCell ref="K248:T248"/>
    <mergeCell ref="G251:J251"/>
    <mergeCell ref="K253:T253"/>
    <mergeCell ref="K262:T262"/>
    <mergeCell ref="E261:F261"/>
    <mergeCell ref="C269:E269"/>
    <mergeCell ref="C246:D246"/>
    <mergeCell ref="K255:T255"/>
    <mergeCell ref="E248:F248"/>
    <mergeCell ref="C258:D258"/>
    <mergeCell ref="C248:D248"/>
    <mergeCell ref="K247:T247"/>
    <mergeCell ref="K246:T246"/>
    <mergeCell ref="G234:J234"/>
    <mergeCell ref="K234:T234"/>
    <mergeCell ref="E234:F234"/>
    <mergeCell ref="C234:D234"/>
    <mergeCell ref="C232:F232"/>
    <mergeCell ref="B406:F406"/>
    <mergeCell ref="G406:P406"/>
    <mergeCell ref="Q406:T406"/>
    <mergeCell ref="B402:T402"/>
    <mergeCell ref="B403:T403"/>
    <mergeCell ref="B404:Q404"/>
    <mergeCell ref="R404:T404"/>
    <mergeCell ref="B397:F397"/>
    <mergeCell ref="G397:R397"/>
    <mergeCell ref="S397:T397"/>
    <mergeCell ref="B393:F393"/>
    <mergeCell ref="G393:R393"/>
    <mergeCell ref="S393:T393"/>
    <mergeCell ref="B394:F394"/>
    <mergeCell ref="G394:R394"/>
    <mergeCell ref="B405:F405"/>
    <mergeCell ref="G405:P405"/>
    <mergeCell ref="Q405:T405"/>
    <mergeCell ref="S394:T394"/>
    <mergeCell ref="B399:F399"/>
    <mergeCell ref="G399:R399"/>
    <mergeCell ref="S399:T399"/>
    <mergeCell ref="B395:F395"/>
    <mergeCell ref="G395:R395"/>
    <mergeCell ref="S395:T395"/>
    <mergeCell ref="B396:F396"/>
    <mergeCell ref="G396:R396"/>
    <mergeCell ref="S396:T396"/>
    <mergeCell ref="B400:F400"/>
    <mergeCell ref="G400:R400"/>
    <mergeCell ref="S400:T400"/>
    <mergeCell ref="W346:X385"/>
    <mergeCell ref="G347:R347"/>
    <mergeCell ref="G348:R348"/>
    <mergeCell ref="G349:R349"/>
    <mergeCell ref="G350:R350"/>
    <mergeCell ref="G351:R351"/>
    <mergeCell ref="G352:R352"/>
    <mergeCell ref="G355:R355"/>
    <mergeCell ref="G383:R383"/>
    <mergeCell ref="G380:R380"/>
    <mergeCell ref="G381:R381"/>
    <mergeCell ref="G382:R382"/>
    <mergeCell ref="G385:R385"/>
    <mergeCell ref="G378:R378"/>
    <mergeCell ref="G377:R377"/>
    <mergeCell ref="G376:R376"/>
    <mergeCell ref="G379:R379"/>
    <mergeCell ref="G353:R353"/>
    <mergeCell ref="G354:R354"/>
    <mergeCell ref="G346:R346"/>
    <mergeCell ref="G370:R370"/>
    <mergeCell ref="G375:R375"/>
    <mergeCell ref="G374:R374"/>
    <mergeCell ref="G367:R367"/>
    <mergeCell ref="G372:R372"/>
    <mergeCell ref="G371:R371"/>
    <mergeCell ref="G364:R364"/>
    <mergeCell ref="G373:R373"/>
    <mergeCell ref="G360:R360"/>
    <mergeCell ref="G359:R359"/>
    <mergeCell ref="G384:R384"/>
    <mergeCell ref="G356:R356"/>
    <mergeCell ref="S387:T390"/>
    <mergeCell ref="B346:F386"/>
    <mergeCell ref="B390:F390"/>
    <mergeCell ref="G390:R390"/>
    <mergeCell ref="B389:F389"/>
    <mergeCell ref="G389:R389"/>
    <mergeCell ref="B398:F398"/>
    <mergeCell ref="G398:R398"/>
    <mergeCell ref="S398:T398"/>
    <mergeCell ref="G368:R368"/>
    <mergeCell ref="G342:R342"/>
    <mergeCell ref="G341:R341"/>
    <mergeCell ref="S341:T341"/>
    <mergeCell ref="C305:E305"/>
    <mergeCell ref="F304:G304"/>
    <mergeCell ref="G387:R387"/>
    <mergeCell ref="B391:T391"/>
    <mergeCell ref="B392:F392"/>
    <mergeCell ref="C330:D330"/>
    <mergeCell ref="G392:R392"/>
    <mergeCell ref="S392:T392"/>
    <mergeCell ref="G388:R388"/>
    <mergeCell ref="B388:F388"/>
    <mergeCell ref="B387:F387"/>
    <mergeCell ref="G386:R386"/>
    <mergeCell ref="B345:F345"/>
    <mergeCell ref="G345:R345"/>
    <mergeCell ref="S345:T345"/>
    <mergeCell ref="S346:T386"/>
    <mergeCell ref="B344:T344"/>
    <mergeCell ref="J311:K311"/>
    <mergeCell ref="G369:R369"/>
    <mergeCell ref="S342:T342"/>
    <mergeCell ref="B343:F343"/>
    <mergeCell ref="G343:R343"/>
    <mergeCell ref="S343:T343"/>
    <mergeCell ref="E326:F326"/>
    <mergeCell ref="E332:F332"/>
    <mergeCell ref="E327:F327"/>
    <mergeCell ref="C332:D332"/>
    <mergeCell ref="C321:E321"/>
    <mergeCell ref="E330:F330"/>
    <mergeCell ref="K332:T332"/>
    <mergeCell ref="C309:D309"/>
    <mergeCell ref="B342:F342"/>
    <mergeCell ref="K330:T330"/>
    <mergeCell ref="B339:F339"/>
    <mergeCell ref="G339:R339"/>
    <mergeCell ref="S339:T339"/>
    <mergeCell ref="C313:F313"/>
    <mergeCell ref="C314:D314"/>
    <mergeCell ref="S338:T338"/>
    <mergeCell ref="B340:T340"/>
    <mergeCell ref="H312:I312"/>
    <mergeCell ref="B318:T318"/>
    <mergeCell ref="B341:F341"/>
    <mergeCell ref="C326:D326"/>
    <mergeCell ref="G330:J330"/>
    <mergeCell ref="C311:G311"/>
    <mergeCell ref="B338:F338"/>
    <mergeCell ref="C320:L320"/>
    <mergeCell ref="E309:F309"/>
    <mergeCell ref="B337:F337"/>
    <mergeCell ref="G337:R337"/>
    <mergeCell ref="S337:T337"/>
    <mergeCell ref="C308:D308"/>
    <mergeCell ref="M303:T303"/>
    <mergeCell ref="J297:T297"/>
    <mergeCell ref="C312:G312"/>
    <mergeCell ref="G327:J327"/>
    <mergeCell ref="K327:T327"/>
    <mergeCell ref="C331:D331"/>
    <mergeCell ref="E331:F331"/>
    <mergeCell ref="C325:D325"/>
    <mergeCell ref="E325:F325"/>
    <mergeCell ref="C327:D327"/>
    <mergeCell ref="E314:F314"/>
    <mergeCell ref="G313:J314"/>
    <mergeCell ref="K313:T314"/>
    <mergeCell ref="C315:D315"/>
    <mergeCell ref="E315:F315"/>
    <mergeCell ref="G315:J315"/>
    <mergeCell ref="K315:T315"/>
    <mergeCell ref="C303:L303"/>
    <mergeCell ref="C322:E322"/>
    <mergeCell ref="M320:T320"/>
    <mergeCell ref="H308:L308"/>
    <mergeCell ref="B298:C298"/>
    <mergeCell ref="H305:I305"/>
    <mergeCell ref="B302:B317"/>
    <mergeCell ref="C316:D316"/>
    <mergeCell ref="E316:F316"/>
    <mergeCell ref="G316:J316"/>
    <mergeCell ref="K316:T316"/>
    <mergeCell ref="C317:D317"/>
    <mergeCell ref="E317:F317"/>
    <mergeCell ref="G338:R338"/>
    <mergeCell ref="M304:T310"/>
    <mergeCell ref="B300:T300"/>
    <mergeCell ref="B301:T301"/>
    <mergeCell ref="D299:E299"/>
    <mergeCell ref="J299:T299"/>
    <mergeCell ref="B296:C296"/>
    <mergeCell ref="G291:H291"/>
    <mergeCell ref="I292:J292"/>
    <mergeCell ref="M312:T312"/>
    <mergeCell ref="B294:C294"/>
    <mergeCell ref="F293:I294"/>
    <mergeCell ref="J304:L304"/>
    <mergeCell ref="J312:K312"/>
    <mergeCell ref="G292:H292"/>
    <mergeCell ref="B299:C299"/>
    <mergeCell ref="F305:G305"/>
    <mergeCell ref="F298:I298"/>
    <mergeCell ref="J305:L305"/>
    <mergeCell ref="B297:C297"/>
    <mergeCell ref="D297:E297"/>
    <mergeCell ref="F297:I297"/>
    <mergeCell ref="J293:T294"/>
    <mergeCell ref="B293:E293"/>
    <mergeCell ref="F295:I295"/>
    <mergeCell ref="L292:T292"/>
    <mergeCell ref="J295:T295"/>
    <mergeCell ref="B291:F291"/>
    <mergeCell ref="I291:J291"/>
    <mergeCell ref="L291:T291"/>
    <mergeCell ref="D298:E298"/>
    <mergeCell ref="F299:I299"/>
    <mergeCell ref="V336:W336"/>
    <mergeCell ref="B334:T334"/>
    <mergeCell ref="B335:F335"/>
    <mergeCell ref="G335:R335"/>
    <mergeCell ref="S335:T335"/>
    <mergeCell ref="B319:B332"/>
    <mergeCell ref="G332:J332"/>
    <mergeCell ref="M321:T322"/>
    <mergeCell ref="C323:F323"/>
    <mergeCell ref="G325:J325"/>
    <mergeCell ref="K325:T325"/>
    <mergeCell ref="C324:D324"/>
    <mergeCell ref="E324:F324"/>
    <mergeCell ref="G326:J326"/>
    <mergeCell ref="F322:G322"/>
    <mergeCell ref="H322:I322"/>
    <mergeCell ref="J322:L322"/>
    <mergeCell ref="C319:T319"/>
    <mergeCell ref="G323:J324"/>
    <mergeCell ref="K326:T326"/>
    <mergeCell ref="F321:G321"/>
    <mergeCell ref="H321:I321"/>
    <mergeCell ref="J321:L321"/>
    <mergeCell ref="B333:T333"/>
    <mergeCell ref="K323:T324"/>
    <mergeCell ref="G331:J331"/>
    <mergeCell ref="K331:T331"/>
    <mergeCell ref="C328:D328"/>
    <mergeCell ref="E328:F328"/>
    <mergeCell ref="G328:J328"/>
    <mergeCell ref="K328:T328"/>
    <mergeCell ref="C329:D329"/>
    <mergeCell ref="D140:J140"/>
    <mergeCell ref="K140:R140"/>
    <mergeCell ref="S140:T140"/>
    <mergeCell ref="K136:R136"/>
    <mergeCell ref="S136:T136"/>
    <mergeCell ref="B142:T142"/>
    <mergeCell ref="B143:T143"/>
    <mergeCell ref="K139:R139"/>
    <mergeCell ref="S139:T139"/>
    <mergeCell ref="B139:C139"/>
    <mergeCell ref="K137:R137"/>
    <mergeCell ref="B137:C137"/>
    <mergeCell ref="D137:J137"/>
    <mergeCell ref="S137:T137"/>
    <mergeCell ref="B134:T134"/>
    <mergeCell ref="B135:T135"/>
    <mergeCell ref="B138:C138"/>
    <mergeCell ref="D138:J138"/>
    <mergeCell ref="D139:J139"/>
    <mergeCell ref="B136:C136"/>
    <mergeCell ref="D136:J136"/>
    <mergeCell ref="K141:R141"/>
    <mergeCell ref="S141:T141"/>
    <mergeCell ref="S138:T138"/>
    <mergeCell ref="K138:R138"/>
    <mergeCell ref="B131:T131"/>
    <mergeCell ref="B132:T132"/>
    <mergeCell ref="B133:T133"/>
    <mergeCell ref="B141:C141"/>
    <mergeCell ref="D141:J141"/>
    <mergeCell ref="B140:C140"/>
    <mergeCell ref="D127:J127"/>
    <mergeCell ref="K127:R127"/>
    <mergeCell ref="S127:T127"/>
    <mergeCell ref="E94:I94"/>
    <mergeCell ref="J94:R94"/>
    <mergeCell ref="S94:T94"/>
    <mergeCell ref="E95:I95"/>
    <mergeCell ref="J95:R95"/>
    <mergeCell ref="S95:T95"/>
    <mergeCell ref="S97:T97"/>
    <mergeCell ref="S122:T122"/>
    <mergeCell ref="B121:C121"/>
    <mergeCell ref="B122:C122"/>
    <mergeCell ref="D122:J122"/>
    <mergeCell ref="K122:R122"/>
    <mergeCell ref="S100:T100"/>
    <mergeCell ref="B101:T101"/>
    <mergeCell ref="B102:C102"/>
    <mergeCell ref="D102:J102"/>
    <mergeCell ref="K102:R102"/>
    <mergeCell ref="S102:T102"/>
    <mergeCell ref="B110:T110"/>
    <mergeCell ref="B111:E111"/>
    <mergeCell ref="G111:R111"/>
    <mergeCell ref="B104:C104"/>
    <mergeCell ref="D104:J104"/>
    <mergeCell ref="S103:T103"/>
    <mergeCell ref="S93:T93"/>
    <mergeCell ref="E100:I100"/>
    <mergeCell ref="J100:R100"/>
    <mergeCell ref="E97:I97"/>
    <mergeCell ref="J97:R97"/>
    <mergeCell ref="S92:T92"/>
    <mergeCell ref="E93:I93"/>
    <mergeCell ref="E96:I96"/>
    <mergeCell ref="J96:R96"/>
    <mergeCell ref="S96:T96"/>
    <mergeCell ref="J93:R93"/>
    <mergeCell ref="E75:H75"/>
    <mergeCell ref="I75:R75"/>
    <mergeCell ref="S75:T75"/>
    <mergeCell ref="E76:H76"/>
    <mergeCell ref="I76:R76"/>
    <mergeCell ref="S76:T77"/>
    <mergeCell ref="E77:H77"/>
    <mergeCell ref="I77:R77"/>
    <mergeCell ref="S84:T84"/>
    <mergeCell ref="E85:I85"/>
    <mergeCell ref="J85:R85"/>
    <mergeCell ref="S85:T85"/>
    <mergeCell ref="S104:T104"/>
    <mergeCell ref="E98:I98"/>
    <mergeCell ref="J98:R98"/>
    <mergeCell ref="S98:T98"/>
    <mergeCell ref="E99:I99"/>
    <mergeCell ref="J99:R99"/>
    <mergeCell ref="S99:T99"/>
    <mergeCell ref="B89:B91"/>
    <mergeCell ref="B81:B88"/>
    <mergeCell ref="C81:D88"/>
    <mergeCell ref="S81:T81"/>
    <mergeCell ref="E82:I82"/>
    <mergeCell ref="E81:I81"/>
    <mergeCell ref="J81:R81"/>
    <mergeCell ref="S89:T89"/>
    <mergeCell ref="E90:I90"/>
    <mergeCell ref="C89:D91"/>
    <mergeCell ref="J90:R90"/>
    <mergeCell ref="E91:I91"/>
    <mergeCell ref="J91:R91"/>
    <mergeCell ref="S91:T91"/>
    <mergeCell ref="E89:I89"/>
    <mergeCell ref="J89:R89"/>
    <mergeCell ref="J82:R82"/>
    <mergeCell ref="S82:T82"/>
    <mergeCell ref="S90:T90"/>
    <mergeCell ref="E87:I87"/>
    <mergeCell ref="J87:R87"/>
    <mergeCell ref="E86:I86"/>
    <mergeCell ref="J86:R86"/>
    <mergeCell ref="S86:T86"/>
    <mergeCell ref="J84:R84"/>
    <mergeCell ref="S87:T87"/>
    <mergeCell ref="S83:T83"/>
    <mergeCell ref="E84:I84"/>
    <mergeCell ref="E88:I88"/>
    <mergeCell ref="J88:R88"/>
    <mergeCell ref="S88:T88"/>
    <mergeCell ref="E83:I83"/>
    <mergeCell ref="J83:R83"/>
    <mergeCell ref="B78:T78"/>
    <mergeCell ref="B79:T79"/>
    <mergeCell ref="C80:D80"/>
    <mergeCell ref="E67:H67"/>
    <mergeCell ref="I67:R67"/>
    <mergeCell ref="S67:T67"/>
    <mergeCell ref="B75:B77"/>
    <mergeCell ref="C75:D77"/>
    <mergeCell ref="I71:R71"/>
    <mergeCell ref="S71:T71"/>
    <mergeCell ref="I72:R72"/>
    <mergeCell ref="E80:I80"/>
    <mergeCell ref="J80:R80"/>
    <mergeCell ref="S80:T80"/>
    <mergeCell ref="S72:T72"/>
    <mergeCell ref="E74:H74"/>
    <mergeCell ref="I74:R74"/>
    <mergeCell ref="S74:T74"/>
    <mergeCell ref="E71:H71"/>
    <mergeCell ref="S38:T38"/>
    <mergeCell ref="E54:H54"/>
    <mergeCell ref="I54:R54"/>
    <mergeCell ref="S54:T54"/>
    <mergeCell ref="B45:T45"/>
    <mergeCell ref="B47:T47"/>
    <mergeCell ref="B48:T48"/>
    <mergeCell ref="B63:B74"/>
    <mergeCell ref="C63:D74"/>
    <mergeCell ref="S63:T63"/>
    <mergeCell ref="E65:H65"/>
    <mergeCell ref="I65:R65"/>
    <mergeCell ref="E68:H68"/>
    <mergeCell ref="I68:R68"/>
    <mergeCell ref="S68:T68"/>
    <mergeCell ref="S65:T65"/>
    <mergeCell ref="E66:H66"/>
    <mergeCell ref="I66:R66"/>
    <mergeCell ref="S66:T66"/>
    <mergeCell ref="E55:H55"/>
    <mergeCell ref="B39:H39"/>
    <mergeCell ref="I39:J39"/>
    <mergeCell ref="K39:L39"/>
    <mergeCell ref="M39:R39"/>
    <mergeCell ref="B40:H40"/>
    <mergeCell ref="I40:J40"/>
    <mergeCell ref="K40:L40"/>
    <mergeCell ref="M40:R40"/>
    <mergeCell ref="B41:H41"/>
    <mergeCell ref="I41:J41"/>
    <mergeCell ref="K41:L41"/>
    <mergeCell ref="R16:T18"/>
    <mergeCell ref="O16:Q18"/>
    <mergeCell ref="C49:D49"/>
    <mergeCell ref="E50:H52"/>
    <mergeCell ref="I50:R52"/>
    <mergeCell ref="S50:T52"/>
    <mergeCell ref="E49:H49"/>
    <mergeCell ref="I49:R49"/>
    <mergeCell ref="S49:T49"/>
    <mergeCell ref="B50:B62"/>
    <mergeCell ref="C50:D62"/>
    <mergeCell ref="E57:H57"/>
    <mergeCell ref="I57:R57"/>
    <mergeCell ref="S57:T57"/>
    <mergeCell ref="E53:H53"/>
    <mergeCell ref="I53:R53"/>
    <mergeCell ref="E62:H62"/>
    <mergeCell ref="S61:T61"/>
    <mergeCell ref="E58:H58"/>
    <mergeCell ref="I55:R55"/>
    <mergeCell ref="S55:T55"/>
    <mergeCell ref="S53:T53"/>
    <mergeCell ref="I62:R62"/>
    <mergeCell ref="S62:T62"/>
    <mergeCell ref="E56:H56"/>
    <mergeCell ref="E61:H61"/>
    <mergeCell ref="I61:R61"/>
    <mergeCell ref="I58:R58"/>
    <mergeCell ref="S58:T58"/>
    <mergeCell ref="E59:H59"/>
    <mergeCell ref="I59:R59"/>
    <mergeCell ref="S59:T59"/>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B9:T9"/>
    <mergeCell ref="B10:E11"/>
    <mergeCell ref="R31:T32"/>
    <mergeCell ref="O31:Q32"/>
    <mergeCell ref="J31:N32"/>
    <mergeCell ref="R35:T36"/>
    <mergeCell ref="O35:Q36"/>
    <mergeCell ref="J35:N36"/>
    <mergeCell ref="B33:E34"/>
    <mergeCell ref="F31:I32"/>
    <mergeCell ref="B30:E30"/>
    <mergeCell ref="F10:I11"/>
    <mergeCell ref="J10:N11"/>
    <mergeCell ref="O10:Q11"/>
    <mergeCell ref="R10:T11"/>
    <mergeCell ref="B12:E13"/>
    <mergeCell ref="F12:I13"/>
    <mergeCell ref="J12:N12"/>
    <mergeCell ref="O12:Q13"/>
    <mergeCell ref="R12:T13"/>
    <mergeCell ref="J13:N13"/>
    <mergeCell ref="J16:N18"/>
    <mergeCell ref="F16:I18"/>
    <mergeCell ref="B16:E18"/>
    <mergeCell ref="B29:E29"/>
    <mergeCell ref="O29:Q29"/>
    <mergeCell ref="R14:T15"/>
    <mergeCell ref="O14:Q15"/>
    <mergeCell ref="J14:N15"/>
    <mergeCell ref="F14:I15"/>
    <mergeCell ref="B14:E15"/>
    <mergeCell ref="R28:T28"/>
    <mergeCell ref="B19:E22"/>
    <mergeCell ref="F19:I22"/>
    <mergeCell ref="J19:N22"/>
    <mergeCell ref="O19:Q22"/>
    <mergeCell ref="R19:T22"/>
    <mergeCell ref="B28:E28"/>
    <mergeCell ref="F28:I28"/>
    <mergeCell ref="J28:N28"/>
    <mergeCell ref="R23:T27"/>
    <mergeCell ref="O23:Q27"/>
    <mergeCell ref="J24:N27"/>
    <mergeCell ref="F23:I27"/>
    <mergeCell ref="B23:E27"/>
    <mergeCell ref="B31:E32"/>
    <mergeCell ref="R33:T34"/>
    <mergeCell ref="O33:Q34"/>
    <mergeCell ref="J33:N34"/>
    <mergeCell ref="F33:I34"/>
    <mergeCell ref="F30:I30"/>
    <mergeCell ref="J30:N30"/>
    <mergeCell ref="O30:Q30"/>
    <mergeCell ref="R30:T30"/>
    <mergeCell ref="F29:I29"/>
    <mergeCell ref="J29:N29"/>
    <mergeCell ref="O28:Q28"/>
    <mergeCell ref="J23:N23"/>
    <mergeCell ref="J169:T169"/>
    <mergeCell ref="F179:I179"/>
    <mergeCell ref="F181:I181"/>
    <mergeCell ref="D182:E182"/>
    <mergeCell ref="R29:T29"/>
    <mergeCell ref="I56:R56"/>
    <mergeCell ref="S56:T56"/>
    <mergeCell ref="B148:D148"/>
    <mergeCell ref="B166:E166"/>
    <mergeCell ref="E60:H60"/>
    <mergeCell ref="I60:R60"/>
    <mergeCell ref="S60:T60"/>
    <mergeCell ref="F35:I36"/>
    <mergeCell ref="B37:T37"/>
    <mergeCell ref="B38:H38"/>
    <mergeCell ref="I38:J38"/>
    <mergeCell ref="K38:L38"/>
    <mergeCell ref="M38:R38"/>
    <mergeCell ref="B163:C163"/>
    <mergeCell ref="D163:E163"/>
    <mergeCell ref="B161:K161"/>
    <mergeCell ref="B35:E36"/>
    <mergeCell ref="E73:H73"/>
    <mergeCell ref="I73:R73"/>
    <mergeCell ref="S73:T73"/>
    <mergeCell ref="E70:H70"/>
    <mergeCell ref="I70:R70"/>
    <mergeCell ref="I63:R64"/>
    <mergeCell ref="E63:H64"/>
    <mergeCell ref="I69:R69"/>
    <mergeCell ref="S69:T69"/>
    <mergeCell ref="S70:T70"/>
    <mergeCell ref="B145:K145"/>
    <mergeCell ref="D173:E173"/>
    <mergeCell ref="F173:I173"/>
    <mergeCell ref="J173:T173"/>
    <mergeCell ref="B174:C174"/>
    <mergeCell ref="B171:C171"/>
    <mergeCell ref="J162:K162"/>
    <mergeCell ref="D168:E168"/>
    <mergeCell ref="J171:T171"/>
    <mergeCell ref="B154:D154"/>
    <mergeCell ref="E154:F154"/>
    <mergeCell ref="I159:K159"/>
    <mergeCell ref="B160:D160"/>
    <mergeCell ref="E160:F160"/>
    <mergeCell ref="G160:H160"/>
    <mergeCell ref="I160:K160"/>
    <mergeCell ref="B149:D149"/>
    <mergeCell ref="B150:D150"/>
    <mergeCell ref="E150:F150"/>
    <mergeCell ref="B173:C173"/>
    <mergeCell ref="B153:D153"/>
    <mergeCell ref="E149:F149"/>
    <mergeCell ref="F168:I168"/>
    <mergeCell ref="J166:T167"/>
    <mergeCell ref="B167:C167"/>
    <mergeCell ref="D167:E167"/>
    <mergeCell ref="B157:T157"/>
    <mergeCell ref="L158:T165"/>
    <mergeCell ref="B159:D159"/>
    <mergeCell ref="E159:F159"/>
    <mergeCell ref="J174:T174"/>
    <mergeCell ref="D169:E169"/>
    <mergeCell ref="F193:I193"/>
    <mergeCell ref="D190:E190"/>
    <mergeCell ref="F190:I190"/>
    <mergeCell ref="D196:E196"/>
    <mergeCell ref="J201:T201"/>
    <mergeCell ref="C229:D229"/>
    <mergeCell ref="D188:E188"/>
    <mergeCell ref="J200:T200"/>
    <mergeCell ref="F202:I202"/>
    <mergeCell ref="J202:T202"/>
    <mergeCell ref="F211:I211"/>
    <mergeCell ref="B209:C209"/>
    <mergeCell ref="D209:E209"/>
    <mergeCell ref="F209:I209"/>
    <mergeCell ref="J209:T209"/>
    <mergeCell ref="C223:T223"/>
    <mergeCell ref="J198:T198"/>
    <mergeCell ref="J190:T190"/>
    <mergeCell ref="D193:E193"/>
    <mergeCell ref="G159:H159"/>
    <mergeCell ref="B129:C129"/>
    <mergeCell ref="D129:J129"/>
    <mergeCell ref="K129:R129"/>
    <mergeCell ref="S129:T129"/>
    <mergeCell ref="B118:E118"/>
    <mergeCell ref="B182:C182"/>
    <mergeCell ref="J182:T182"/>
    <mergeCell ref="D183:E183"/>
    <mergeCell ref="B179:C179"/>
    <mergeCell ref="J181:T181"/>
    <mergeCell ref="J176:T176"/>
    <mergeCell ref="B177:C177"/>
    <mergeCell ref="L144:T155"/>
    <mergeCell ref="D172:E172"/>
    <mergeCell ref="F172:I172"/>
    <mergeCell ref="B175:C175"/>
    <mergeCell ref="D175:E175"/>
    <mergeCell ref="D174:E174"/>
    <mergeCell ref="J172:T172"/>
    <mergeCell ref="D171:E171"/>
    <mergeCell ref="B165:K165"/>
    <mergeCell ref="B162:C162"/>
    <mergeCell ref="D162:E162"/>
    <mergeCell ref="G162:H162"/>
    <mergeCell ref="J168:T168"/>
    <mergeCell ref="F174:I174"/>
    <mergeCell ref="B172:C172"/>
    <mergeCell ref="B170:C170"/>
    <mergeCell ref="B168:C168"/>
    <mergeCell ref="B146:D146"/>
    <mergeCell ref="E146:F146"/>
    <mergeCell ref="K105:R105"/>
    <mergeCell ref="S105:T105"/>
    <mergeCell ref="B106:C106"/>
    <mergeCell ref="D106:J106"/>
    <mergeCell ref="K106:R106"/>
    <mergeCell ref="S106:T106"/>
    <mergeCell ref="B108:C108"/>
    <mergeCell ref="D108:J108"/>
    <mergeCell ref="K108:R108"/>
    <mergeCell ref="S108:T108"/>
    <mergeCell ref="B109:C109"/>
    <mergeCell ref="D109:J109"/>
    <mergeCell ref="K109:R109"/>
    <mergeCell ref="S109:T109"/>
    <mergeCell ref="D198:E198"/>
    <mergeCell ref="B188:C188"/>
    <mergeCell ref="D170:E170"/>
    <mergeCell ref="F170:I170"/>
    <mergeCell ref="J170:T170"/>
    <mergeCell ref="J196:T196"/>
    <mergeCell ref="E151:F152"/>
    <mergeCell ref="B152:D152"/>
    <mergeCell ref="G163:K163"/>
    <mergeCell ref="B164:K164"/>
    <mergeCell ref="S111:T111"/>
    <mergeCell ref="G112:R112"/>
    <mergeCell ref="B120:T120"/>
    <mergeCell ref="S112:T112"/>
    <mergeCell ref="B151:D151"/>
    <mergeCell ref="F166:I167"/>
    <mergeCell ref="B156:T156"/>
    <mergeCell ref="B158:K158"/>
    <mergeCell ref="G357:R358"/>
    <mergeCell ref="G361:R361"/>
    <mergeCell ref="G362:R363"/>
    <mergeCell ref="B214:C214"/>
    <mergeCell ref="D214:E214"/>
    <mergeCell ref="F214:I214"/>
    <mergeCell ref="J214:T214"/>
    <mergeCell ref="B124:C124"/>
    <mergeCell ref="D124:J124"/>
    <mergeCell ref="K124:R124"/>
    <mergeCell ref="S124:T124"/>
    <mergeCell ref="D121:J121"/>
    <mergeCell ref="K121:R121"/>
    <mergeCell ref="S121:T121"/>
    <mergeCell ref="G236:J236"/>
    <mergeCell ref="K236:T236"/>
    <mergeCell ref="K235:T235"/>
    <mergeCell ref="E233:F233"/>
    <mergeCell ref="C235:D235"/>
    <mergeCell ref="D200:E200"/>
    <mergeCell ref="B222:T222"/>
    <mergeCell ref="F201:I201"/>
    <mergeCell ref="E250:F250"/>
    <mergeCell ref="C252:D252"/>
    <mergeCell ref="C240:D240"/>
    <mergeCell ref="E247:F247"/>
    <mergeCell ref="K239:T239"/>
    <mergeCell ref="C239:D239"/>
    <mergeCell ref="E228:F228"/>
    <mergeCell ref="K228:L228"/>
    <mergeCell ref="F226:G226"/>
    <mergeCell ref="E148:F148"/>
    <mergeCell ref="E329:F329"/>
    <mergeCell ref="G329:J329"/>
    <mergeCell ref="K329:T329"/>
    <mergeCell ref="F306:G306"/>
    <mergeCell ref="C306:E306"/>
    <mergeCell ref="C304:E304"/>
    <mergeCell ref="B107:C107"/>
    <mergeCell ref="D107:J107"/>
    <mergeCell ref="K107:R107"/>
    <mergeCell ref="S107:T107"/>
    <mergeCell ref="B215:C215"/>
    <mergeCell ref="D215:E215"/>
    <mergeCell ref="F215:I215"/>
    <mergeCell ref="J215:T215"/>
    <mergeCell ref="B216:C216"/>
    <mergeCell ref="D216:E216"/>
    <mergeCell ref="F216:I216"/>
    <mergeCell ref="J216:T216"/>
    <mergeCell ref="B217:C217"/>
    <mergeCell ref="D217:E217"/>
    <mergeCell ref="F217:I217"/>
    <mergeCell ref="J217:T217"/>
    <mergeCell ref="B218:C218"/>
    <mergeCell ref="D218:E218"/>
    <mergeCell ref="F218:I218"/>
    <mergeCell ref="G114:R114"/>
    <mergeCell ref="S114:T114"/>
    <mergeCell ref="J218:T218"/>
    <mergeCell ref="B128:C128"/>
    <mergeCell ref="D128:J128"/>
    <mergeCell ref="K128:R128"/>
    <mergeCell ref="S128:T128"/>
    <mergeCell ref="G317:J317"/>
    <mergeCell ref="K317:T317"/>
    <mergeCell ref="G115:R115"/>
    <mergeCell ref="S115:T115"/>
    <mergeCell ref="D192:E192"/>
    <mergeCell ref="F203:I203"/>
    <mergeCell ref="D197:E197"/>
    <mergeCell ref="F188:I188"/>
    <mergeCell ref="J193:T193"/>
    <mergeCell ref="B190:C190"/>
    <mergeCell ref="F208:I208"/>
    <mergeCell ref="J208:T208"/>
    <mergeCell ref="B201:C201"/>
    <mergeCell ref="D201:E201"/>
    <mergeCell ref="B221:T221"/>
    <mergeCell ref="B202:C202"/>
    <mergeCell ref="D202:E202"/>
    <mergeCell ref="B208:C208"/>
    <mergeCell ref="D208:E208"/>
    <mergeCell ref="F204:I204"/>
    <mergeCell ref="J204:T204"/>
    <mergeCell ref="B205:C205"/>
    <mergeCell ref="D205:E205"/>
    <mergeCell ref="F205:I205"/>
    <mergeCell ref="J205:T205"/>
    <mergeCell ref="B199:C199"/>
    <mergeCell ref="F199:I199"/>
    <mergeCell ref="B200:C200"/>
    <mergeCell ref="B127:C127"/>
    <mergeCell ref="E147:F147"/>
    <mergeCell ref="B147:D147"/>
    <mergeCell ref="J187:T187"/>
  </mergeCells>
  <phoneticPr fontId="34" type="noConversion"/>
  <pageMargins left="0.70866141732283472" right="0.70866141732283472" top="0.74803149606299213" bottom="0.74803149606299213" header="0.31496062992125984" footer="0.31496062992125984"/>
  <pageSetup scale="33" fitToHeight="0" orientation="portrait" r:id="rId1"/>
  <drawing r:id="rId2"/>
  <legacyDrawing r:id="rId3"/>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1:S79"/>
  <sheetViews>
    <sheetView zoomScale="70" zoomScaleNormal="70" workbookViewId="0">
      <selection activeCell="G12" sqref="G12"/>
    </sheetView>
  </sheetViews>
  <sheetFormatPr baseColWidth="10" defaultColWidth="10.85546875" defaultRowHeight="12.75" x14ac:dyDescent="0.2"/>
  <cols>
    <col min="1" max="1" width="4.5703125" style="57" customWidth="1"/>
    <col min="2" max="2" width="20.28515625" style="56" customWidth="1"/>
    <col min="3" max="3" width="10" style="57" customWidth="1"/>
    <col min="4" max="4" width="11.28515625" style="57" customWidth="1"/>
    <col min="5" max="5" width="11.42578125" style="57" customWidth="1"/>
    <col min="6" max="6" width="11.7109375" style="57" customWidth="1"/>
    <col min="7" max="7" width="13.140625" style="57" customWidth="1"/>
    <col min="8" max="8" width="10.7109375" style="57" customWidth="1"/>
    <col min="9" max="10" width="17" style="57" customWidth="1"/>
    <col min="11" max="11" width="18.28515625" style="57" customWidth="1"/>
    <col min="12" max="16" width="10.85546875" style="57"/>
    <col min="17" max="17" width="15" style="57" customWidth="1"/>
    <col min="18" max="18" width="10.5703125" style="57" customWidth="1"/>
    <col min="19" max="19" width="17" style="57" customWidth="1"/>
    <col min="20" max="16384" width="10.85546875" style="57"/>
  </cols>
  <sheetData>
    <row r="1" spans="2:19" ht="15" thickBot="1" x14ac:dyDescent="0.25">
      <c r="K1" s="6"/>
      <c r="L1" s="6"/>
      <c r="M1" s="6"/>
      <c r="N1" s="6"/>
      <c r="O1" s="6"/>
      <c r="P1" s="6"/>
      <c r="Q1" s="6"/>
      <c r="R1" s="6"/>
      <c r="S1" s="188"/>
    </row>
    <row r="2" spans="2:19" ht="12.75" customHeight="1" x14ac:dyDescent="0.2">
      <c r="B2" s="58"/>
      <c r="C2" s="645" t="s">
        <v>391</v>
      </c>
      <c r="D2" s="645"/>
      <c r="E2" s="645"/>
      <c r="F2" s="645"/>
      <c r="G2" s="645"/>
      <c r="H2" s="645"/>
      <c r="I2" s="59"/>
      <c r="J2" s="209"/>
      <c r="K2" s="646"/>
      <c r="L2" s="648" t="s">
        <v>392</v>
      </c>
      <c r="M2" s="649"/>
      <c r="N2" s="649"/>
      <c r="O2" s="649"/>
      <c r="P2" s="649"/>
      <c r="Q2" s="649"/>
      <c r="R2" s="650"/>
      <c r="S2" s="63"/>
    </row>
    <row r="3" spans="2:19" ht="12.75" customHeight="1" x14ac:dyDescent="0.2">
      <c r="B3" s="60"/>
      <c r="C3" s="651" t="s">
        <v>393</v>
      </c>
      <c r="D3" s="651"/>
      <c r="E3" s="651"/>
      <c r="F3" s="651"/>
      <c r="G3" s="651"/>
      <c r="H3" s="651"/>
      <c r="I3" s="61"/>
      <c r="J3" s="209"/>
      <c r="K3" s="647"/>
      <c r="L3" s="652" t="s">
        <v>393</v>
      </c>
      <c r="M3" s="653"/>
      <c r="N3" s="653"/>
      <c r="O3" s="653"/>
      <c r="P3" s="653"/>
      <c r="Q3" s="653"/>
      <c r="R3" s="654"/>
      <c r="S3" s="63"/>
    </row>
    <row r="4" spans="2:19" ht="14.25" customHeight="1" x14ac:dyDescent="0.2">
      <c r="B4" s="60"/>
      <c r="C4" s="651" t="s">
        <v>394</v>
      </c>
      <c r="D4" s="651"/>
      <c r="E4" s="651"/>
      <c r="F4" s="651"/>
      <c r="G4" s="651"/>
      <c r="H4" s="651"/>
      <c r="I4" s="61"/>
      <c r="J4" s="209"/>
      <c r="K4" s="647"/>
      <c r="L4" s="652" t="s">
        <v>394</v>
      </c>
      <c r="M4" s="653"/>
      <c r="N4" s="653"/>
      <c r="O4" s="653"/>
      <c r="P4" s="653"/>
      <c r="Q4" s="653"/>
      <c r="R4" s="654"/>
      <c r="S4" s="63"/>
    </row>
    <row r="5" spans="2:19" ht="27.75" customHeight="1" x14ac:dyDescent="0.2">
      <c r="B5" s="62"/>
      <c r="C5" s="655" t="s">
        <v>1289</v>
      </c>
      <c r="D5" s="655"/>
      <c r="E5" s="655"/>
      <c r="F5" s="655"/>
      <c r="G5" s="655"/>
      <c r="H5" s="655"/>
      <c r="I5" s="63"/>
      <c r="J5" s="209"/>
      <c r="K5" s="647"/>
      <c r="L5" s="656" t="s">
        <v>1290</v>
      </c>
      <c r="M5" s="657"/>
      <c r="N5" s="657"/>
      <c r="O5" s="657"/>
      <c r="P5" s="657"/>
      <c r="Q5" s="657"/>
      <c r="R5" s="658"/>
      <c r="S5" s="63"/>
    </row>
    <row r="6" spans="2:19" ht="33.75" customHeight="1" x14ac:dyDescent="0.2">
      <c r="B6" s="674" t="s">
        <v>395</v>
      </c>
      <c r="C6" s="675"/>
      <c r="D6" s="203" t="s">
        <v>111</v>
      </c>
      <c r="E6" s="676" t="s">
        <v>112</v>
      </c>
      <c r="F6" s="677"/>
      <c r="G6" s="207" t="s">
        <v>396</v>
      </c>
      <c r="H6" s="203" t="s">
        <v>2</v>
      </c>
      <c r="I6" s="204" t="s">
        <v>0</v>
      </c>
      <c r="J6" s="208"/>
      <c r="K6" s="674" t="s">
        <v>395</v>
      </c>
      <c r="L6" s="675"/>
      <c r="M6" s="679" t="s">
        <v>111</v>
      </c>
      <c r="N6" s="680"/>
      <c r="O6" s="679" t="s">
        <v>112</v>
      </c>
      <c r="P6" s="680"/>
      <c r="Q6" s="683" t="s">
        <v>396</v>
      </c>
      <c r="R6" s="659" t="s">
        <v>2</v>
      </c>
      <c r="S6" s="661" t="s">
        <v>0</v>
      </c>
    </row>
    <row r="7" spans="2:19" ht="15" customHeight="1" thickBot="1" x14ac:dyDescent="0.25">
      <c r="B7" s="663" t="s">
        <v>397</v>
      </c>
      <c r="C7" s="664"/>
      <c r="D7" s="205" t="s">
        <v>398</v>
      </c>
      <c r="E7" s="665" t="s">
        <v>399</v>
      </c>
      <c r="F7" s="664"/>
      <c r="G7" s="64">
        <v>42309</v>
      </c>
      <c r="H7" s="205">
        <v>2</v>
      </c>
      <c r="I7" s="206" t="s">
        <v>400</v>
      </c>
      <c r="J7" s="208"/>
      <c r="K7" s="678"/>
      <c r="L7" s="658"/>
      <c r="M7" s="681"/>
      <c r="N7" s="682"/>
      <c r="O7" s="681"/>
      <c r="P7" s="682"/>
      <c r="Q7" s="684"/>
      <c r="R7" s="660"/>
      <c r="S7" s="662"/>
    </row>
    <row r="8" spans="2:19" ht="15.75" customHeight="1" thickBot="1" x14ac:dyDescent="0.25">
      <c r="B8" s="666" t="s">
        <v>402</v>
      </c>
      <c r="C8" s="667"/>
      <c r="D8" s="667"/>
      <c r="E8" s="667"/>
      <c r="F8" s="667"/>
      <c r="G8" s="667"/>
      <c r="H8" s="667"/>
      <c r="I8" s="668"/>
      <c r="J8" s="208"/>
      <c r="K8" s="669" t="s">
        <v>397</v>
      </c>
      <c r="L8" s="670"/>
      <c r="M8" s="671" t="s">
        <v>398</v>
      </c>
      <c r="N8" s="671"/>
      <c r="O8" s="672" t="s">
        <v>399</v>
      </c>
      <c r="P8" s="673"/>
      <c r="Q8" s="189">
        <v>42309</v>
      </c>
      <c r="R8" s="190">
        <v>2</v>
      </c>
      <c r="S8" s="206" t="s">
        <v>401</v>
      </c>
    </row>
    <row r="9" spans="2:19" ht="15.75" customHeight="1" thickBot="1" x14ac:dyDescent="0.25">
      <c r="B9" s="708" t="s">
        <v>404</v>
      </c>
      <c r="C9" s="709"/>
      <c r="D9" s="711" t="s">
        <v>405</v>
      </c>
      <c r="E9" s="711" t="s">
        <v>406</v>
      </c>
      <c r="F9" s="711" t="s">
        <v>407</v>
      </c>
      <c r="G9" s="713" t="s">
        <v>408</v>
      </c>
      <c r="H9" s="705" t="s">
        <v>101</v>
      </c>
      <c r="I9" s="706"/>
      <c r="J9" s="208"/>
      <c r="K9" s="698" t="s">
        <v>403</v>
      </c>
      <c r="L9" s="699"/>
      <c r="M9" s="699"/>
      <c r="N9" s="699"/>
      <c r="O9" s="699"/>
      <c r="P9" s="699"/>
      <c r="Q9" s="699"/>
      <c r="R9" s="699"/>
      <c r="S9" s="700"/>
    </row>
    <row r="10" spans="2:19" ht="14.25" customHeight="1" thickBot="1" x14ac:dyDescent="0.25">
      <c r="B10" s="698"/>
      <c r="C10" s="710"/>
      <c r="D10" s="712"/>
      <c r="E10" s="712"/>
      <c r="F10" s="712"/>
      <c r="G10" s="714"/>
      <c r="H10" s="707"/>
      <c r="I10" s="700"/>
      <c r="J10" s="208"/>
      <c r="K10" s="701" t="s">
        <v>404</v>
      </c>
      <c r="L10" s="688"/>
      <c r="M10" s="702">
        <v>1</v>
      </c>
      <c r="N10" s="702">
        <v>2</v>
      </c>
      <c r="O10" s="703">
        <v>3</v>
      </c>
      <c r="P10" s="703">
        <v>4</v>
      </c>
      <c r="Q10" s="702" t="s">
        <v>408</v>
      </c>
      <c r="R10" s="705" t="s">
        <v>101</v>
      </c>
      <c r="S10" s="706"/>
    </row>
    <row r="11" spans="2:19" ht="8.25" customHeight="1" thickBot="1" x14ac:dyDescent="0.25">
      <c r="B11" s="65">
        <v>3</v>
      </c>
      <c r="C11" s="66"/>
      <c r="D11" s="66"/>
      <c r="E11" s="66"/>
      <c r="F11" s="66"/>
      <c r="G11" s="66"/>
      <c r="H11" s="66"/>
      <c r="I11" s="67"/>
      <c r="J11" s="134"/>
      <c r="K11" s="669"/>
      <c r="L11" s="670"/>
      <c r="M11" s="671"/>
      <c r="N11" s="671"/>
      <c r="O11" s="704"/>
      <c r="P11" s="704"/>
      <c r="Q11" s="671"/>
      <c r="R11" s="707"/>
      <c r="S11" s="700"/>
    </row>
    <row r="12" spans="2:19" ht="57.75" customHeight="1" x14ac:dyDescent="0.2">
      <c r="B12" s="685" t="s">
        <v>409</v>
      </c>
      <c r="C12" s="68">
        <v>1</v>
      </c>
      <c r="D12" s="69">
        <v>227</v>
      </c>
      <c r="E12" s="69">
        <v>164</v>
      </c>
      <c r="F12" s="69">
        <v>11</v>
      </c>
      <c r="G12" s="69">
        <f t="shared" ref="G12:G42" si="0">+D12+E12+F12</f>
        <v>402</v>
      </c>
      <c r="H12" s="688"/>
      <c r="I12" s="689"/>
      <c r="J12" s="208"/>
      <c r="K12" s="690" t="s">
        <v>409</v>
      </c>
      <c r="L12" s="191">
        <v>1</v>
      </c>
      <c r="M12" s="70">
        <v>227</v>
      </c>
      <c r="N12" s="70">
        <v>164</v>
      </c>
      <c r="O12" s="70">
        <v>11</v>
      </c>
      <c r="P12" s="70">
        <v>0</v>
      </c>
      <c r="Q12" s="192">
        <f>SUM(M12:P12)</f>
        <v>402</v>
      </c>
      <c r="R12" s="692"/>
      <c r="S12" s="693"/>
    </row>
    <row r="13" spans="2:19" x14ac:dyDescent="0.2">
      <c r="B13" s="686"/>
      <c r="C13" s="71">
        <v>0.4</v>
      </c>
      <c r="D13" s="72">
        <f>+D12*0.4</f>
        <v>90.800000000000011</v>
      </c>
      <c r="E13" s="72">
        <f t="shared" ref="E13" si="1">+E12*0.4</f>
        <v>65.600000000000009</v>
      </c>
      <c r="F13" s="72">
        <v>4</v>
      </c>
      <c r="G13" s="72">
        <f t="shared" si="0"/>
        <v>160.40000000000003</v>
      </c>
      <c r="H13" s="694"/>
      <c r="I13" s="695"/>
      <c r="J13" s="208"/>
      <c r="K13" s="691"/>
      <c r="L13" s="193">
        <v>0.4</v>
      </c>
      <c r="M13" s="72">
        <f>M12*0.4</f>
        <v>90.800000000000011</v>
      </c>
      <c r="N13" s="72">
        <f>N12*0.4</f>
        <v>65.600000000000009</v>
      </c>
      <c r="O13" s="72">
        <v>5</v>
      </c>
      <c r="P13" s="72">
        <f>P12*0.4</f>
        <v>0</v>
      </c>
      <c r="Q13" s="194">
        <f>SUM(M13:P13)</f>
        <v>161.40000000000003</v>
      </c>
      <c r="R13" s="676"/>
      <c r="S13" s="696"/>
    </row>
    <row r="14" spans="2:19" ht="13.5" thickBot="1" x14ac:dyDescent="0.25">
      <c r="B14" s="687"/>
      <c r="C14" s="73">
        <v>0.6</v>
      </c>
      <c r="D14" s="74">
        <f>+D12*0.6</f>
        <v>136.19999999999999</v>
      </c>
      <c r="E14" s="74">
        <f t="shared" ref="E14" si="2">+E12*0.6</f>
        <v>98.399999999999991</v>
      </c>
      <c r="F14" s="74">
        <v>7</v>
      </c>
      <c r="G14" s="74">
        <f t="shared" si="0"/>
        <v>241.59999999999997</v>
      </c>
      <c r="H14" s="670"/>
      <c r="I14" s="697"/>
      <c r="J14" s="208"/>
      <c r="K14" s="691"/>
      <c r="L14" s="195">
        <v>0.6</v>
      </c>
      <c r="M14" s="72">
        <f>M12</f>
        <v>227</v>
      </c>
      <c r="N14" s="72">
        <f>N12*0.6</f>
        <v>98.399999999999991</v>
      </c>
      <c r="O14" s="72">
        <v>6</v>
      </c>
      <c r="P14" s="72">
        <f>P12*0.6</f>
        <v>0</v>
      </c>
      <c r="Q14" s="194">
        <f t="shared" ref="Q14:Q28" si="3">SUM(M14:P14)</f>
        <v>331.4</v>
      </c>
      <c r="R14" s="676"/>
      <c r="S14" s="696"/>
    </row>
    <row r="15" spans="2:19" ht="12.75" customHeight="1" x14ac:dyDescent="0.2">
      <c r="B15" s="686" t="s">
        <v>410</v>
      </c>
      <c r="C15" s="75" t="s">
        <v>408</v>
      </c>
      <c r="D15" s="76">
        <f>+$D$12</f>
        <v>227</v>
      </c>
      <c r="E15" s="76">
        <f>+$E$12</f>
        <v>164</v>
      </c>
      <c r="F15" s="76">
        <f>+$F$12</f>
        <v>11</v>
      </c>
      <c r="G15" s="76">
        <f t="shared" si="0"/>
        <v>402</v>
      </c>
      <c r="H15" s="719"/>
      <c r="I15" s="662"/>
      <c r="J15" s="208"/>
      <c r="K15" s="716" t="s">
        <v>410</v>
      </c>
      <c r="L15" s="191" t="s">
        <v>408</v>
      </c>
      <c r="M15" s="70">
        <f>M12</f>
        <v>227</v>
      </c>
      <c r="N15" s="70">
        <f>N12</f>
        <v>164</v>
      </c>
      <c r="O15" s="70">
        <f>O12</f>
        <v>11</v>
      </c>
      <c r="P15" s="70">
        <f>P12</f>
        <v>0</v>
      </c>
      <c r="Q15" s="192">
        <f t="shared" si="3"/>
        <v>402</v>
      </c>
      <c r="R15" s="676"/>
      <c r="S15" s="696"/>
    </row>
    <row r="16" spans="2:19" ht="15" customHeight="1" x14ac:dyDescent="0.2">
      <c r="B16" s="686"/>
      <c r="C16" s="71">
        <v>0.4</v>
      </c>
      <c r="D16" s="72">
        <v>89</v>
      </c>
      <c r="E16" s="72">
        <v>62</v>
      </c>
      <c r="F16" s="72">
        <v>4</v>
      </c>
      <c r="G16" s="72">
        <f t="shared" si="0"/>
        <v>155</v>
      </c>
      <c r="H16" s="694"/>
      <c r="I16" s="695"/>
      <c r="J16" s="208"/>
      <c r="K16" s="717"/>
      <c r="L16" s="193">
        <v>0.4</v>
      </c>
      <c r="M16" s="72">
        <v>15</v>
      </c>
      <c r="N16" s="72">
        <v>0</v>
      </c>
      <c r="O16" s="72">
        <v>0</v>
      </c>
      <c r="P16" s="72">
        <v>0</v>
      </c>
      <c r="Q16" s="72">
        <f t="shared" si="3"/>
        <v>15</v>
      </c>
      <c r="R16" s="676"/>
      <c r="S16" s="696"/>
    </row>
    <row r="17" spans="2:19" ht="15.75" customHeight="1" thickBot="1" x14ac:dyDescent="0.25">
      <c r="B17" s="686"/>
      <c r="C17" s="77">
        <v>0.6</v>
      </c>
      <c r="D17" s="78">
        <v>134</v>
      </c>
      <c r="E17" s="78">
        <v>94</v>
      </c>
      <c r="F17" s="78">
        <v>6</v>
      </c>
      <c r="G17" s="78">
        <f t="shared" si="0"/>
        <v>234</v>
      </c>
      <c r="H17" s="720"/>
      <c r="I17" s="661"/>
      <c r="J17" s="208"/>
      <c r="K17" s="718"/>
      <c r="L17" s="195">
        <v>0.6</v>
      </c>
      <c r="M17" s="72">
        <v>0</v>
      </c>
      <c r="N17" s="72">
        <v>0</v>
      </c>
      <c r="O17" s="72">
        <v>0</v>
      </c>
      <c r="P17" s="72">
        <v>0</v>
      </c>
      <c r="Q17" s="72">
        <f t="shared" si="3"/>
        <v>0</v>
      </c>
      <c r="R17" s="676"/>
      <c r="S17" s="696"/>
    </row>
    <row r="18" spans="2:19" ht="23.25" customHeight="1" x14ac:dyDescent="0.2">
      <c r="B18" s="685" t="s">
        <v>411</v>
      </c>
      <c r="C18" s="68" t="s">
        <v>408</v>
      </c>
      <c r="D18" s="69">
        <f>+$D$12</f>
        <v>227</v>
      </c>
      <c r="E18" s="69">
        <f>+$E$12</f>
        <v>164</v>
      </c>
      <c r="F18" s="69">
        <f>+$F$12</f>
        <v>11</v>
      </c>
      <c r="G18" s="69">
        <f t="shared" si="0"/>
        <v>402</v>
      </c>
      <c r="H18" s="688"/>
      <c r="I18" s="689"/>
      <c r="J18" s="208"/>
      <c r="K18" s="716" t="s">
        <v>412</v>
      </c>
      <c r="L18" s="191" t="s">
        <v>408</v>
      </c>
      <c r="M18" s="70">
        <f>M12</f>
        <v>227</v>
      </c>
      <c r="N18" s="70">
        <f>N12</f>
        <v>164</v>
      </c>
      <c r="O18" s="70">
        <f>O12</f>
        <v>11</v>
      </c>
      <c r="P18" s="70">
        <f>P12</f>
        <v>0</v>
      </c>
      <c r="Q18" s="192">
        <f t="shared" si="3"/>
        <v>402</v>
      </c>
      <c r="R18" s="676"/>
      <c r="S18" s="696"/>
    </row>
    <row r="19" spans="2:19" x14ac:dyDescent="0.2">
      <c r="B19" s="686"/>
      <c r="C19" s="71">
        <v>0.4</v>
      </c>
      <c r="D19" s="72">
        <v>90</v>
      </c>
      <c r="E19" s="72">
        <v>66</v>
      </c>
      <c r="F19" s="72">
        <v>4</v>
      </c>
      <c r="G19" s="72">
        <f t="shared" si="0"/>
        <v>160</v>
      </c>
      <c r="H19" s="694"/>
      <c r="I19" s="695"/>
      <c r="J19" s="208"/>
      <c r="K19" s="717"/>
      <c r="L19" s="193" t="s">
        <v>413</v>
      </c>
      <c r="M19" s="72">
        <v>91</v>
      </c>
      <c r="N19" s="72">
        <v>18</v>
      </c>
      <c r="O19" s="72">
        <v>5</v>
      </c>
      <c r="P19" s="72">
        <v>0</v>
      </c>
      <c r="Q19" s="72">
        <f t="shared" si="3"/>
        <v>114</v>
      </c>
      <c r="R19" s="676"/>
      <c r="S19" s="696"/>
    </row>
    <row r="20" spans="2:19" ht="15" customHeight="1" x14ac:dyDescent="0.2">
      <c r="B20" s="715"/>
      <c r="C20" s="79">
        <v>0.6</v>
      </c>
      <c r="D20" s="72">
        <v>136</v>
      </c>
      <c r="E20" s="72">
        <v>98</v>
      </c>
      <c r="F20" s="72">
        <v>7</v>
      </c>
      <c r="G20" s="72">
        <f t="shared" si="0"/>
        <v>241</v>
      </c>
      <c r="H20" s="694"/>
      <c r="I20" s="695"/>
      <c r="J20" s="208"/>
      <c r="K20" s="718"/>
      <c r="L20" s="195">
        <v>0.6</v>
      </c>
      <c r="M20" s="72">
        <v>38</v>
      </c>
      <c r="N20" s="72">
        <v>0</v>
      </c>
      <c r="O20" s="72">
        <v>6</v>
      </c>
      <c r="P20" s="72">
        <v>0</v>
      </c>
      <c r="Q20" s="72">
        <f t="shared" si="3"/>
        <v>44</v>
      </c>
      <c r="R20" s="676"/>
      <c r="S20" s="696"/>
    </row>
    <row r="21" spans="2:19" ht="34.5" customHeight="1" x14ac:dyDescent="0.2">
      <c r="B21" s="721" t="s">
        <v>414</v>
      </c>
      <c r="C21" s="80" t="s">
        <v>408</v>
      </c>
      <c r="D21" s="76">
        <f>+$D$12</f>
        <v>227</v>
      </c>
      <c r="E21" s="76">
        <f>+$E$12</f>
        <v>164</v>
      </c>
      <c r="F21" s="76">
        <f>+$F$12</f>
        <v>11</v>
      </c>
      <c r="G21" s="76">
        <f t="shared" si="0"/>
        <v>402</v>
      </c>
      <c r="H21" s="694"/>
      <c r="I21" s="695"/>
      <c r="J21" s="208"/>
      <c r="K21" s="716" t="s">
        <v>414</v>
      </c>
      <c r="L21" s="191" t="s">
        <v>408</v>
      </c>
      <c r="M21" s="70">
        <f>M12</f>
        <v>227</v>
      </c>
      <c r="N21" s="70">
        <f>N12</f>
        <v>164</v>
      </c>
      <c r="O21" s="70">
        <f>O12</f>
        <v>11</v>
      </c>
      <c r="P21" s="70">
        <f>P12</f>
        <v>0</v>
      </c>
      <c r="Q21" s="192">
        <f t="shared" si="3"/>
        <v>402</v>
      </c>
      <c r="R21" s="676"/>
      <c r="S21" s="696"/>
    </row>
    <row r="22" spans="2:19" ht="15.75" customHeight="1" x14ac:dyDescent="0.2">
      <c r="B22" s="686"/>
      <c r="C22" s="71">
        <v>0.4</v>
      </c>
      <c r="D22" s="72">
        <v>0</v>
      </c>
      <c r="E22" s="72">
        <v>0</v>
      </c>
      <c r="F22" s="72">
        <v>0</v>
      </c>
      <c r="G22" s="72">
        <f t="shared" si="0"/>
        <v>0</v>
      </c>
      <c r="H22" s="694"/>
      <c r="I22" s="695"/>
      <c r="J22" s="208"/>
      <c r="K22" s="717"/>
      <c r="L22" s="193" t="s">
        <v>413</v>
      </c>
      <c r="M22" s="72">
        <v>0</v>
      </c>
      <c r="N22" s="72">
        <f t="shared" ref="N22:P23" si="4">N13-N19</f>
        <v>47.600000000000009</v>
      </c>
      <c r="O22" s="196">
        <f t="shared" si="4"/>
        <v>0</v>
      </c>
      <c r="P22" s="72">
        <f t="shared" si="4"/>
        <v>0</v>
      </c>
      <c r="Q22" s="72">
        <f t="shared" si="3"/>
        <v>47.600000000000009</v>
      </c>
      <c r="R22" s="676"/>
      <c r="S22" s="696"/>
    </row>
    <row r="23" spans="2:19" x14ac:dyDescent="0.2">
      <c r="B23" s="715"/>
      <c r="C23" s="79">
        <v>0.6</v>
      </c>
      <c r="D23" s="72">
        <v>1</v>
      </c>
      <c r="E23" s="72">
        <v>0</v>
      </c>
      <c r="F23" s="72">
        <v>0</v>
      </c>
      <c r="G23" s="72">
        <f t="shared" si="0"/>
        <v>1</v>
      </c>
      <c r="H23" s="694"/>
      <c r="I23" s="695"/>
      <c r="J23" s="208"/>
      <c r="K23" s="718"/>
      <c r="L23" s="195">
        <v>0.6</v>
      </c>
      <c r="M23" s="72">
        <f>M41</f>
        <v>95</v>
      </c>
      <c r="N23" s="72">
        <f t="shared" si="4"/>
        <v>98.399999999999991</v>
      </c>
      <c r="O23" s="72">
        <f t="shared" si="4"/>
        <v>0</v>
      </c>
      <c r="P23" s="72">
        <f t="shared" si="4"/>
        <v>0</v>
      </c>
      <c r="Q23" s="72">
        <f t="shared" si="3"/>
        <v>193.39999999999998</v>
      </c>
      <c r="R23" s="676"/>
      <c r="S23" s="696"/>
    </row>
    <row r="24" spans="2:19" ht="15" customHeight="1" x14ac:dyDescent="0.2">
      <c r="B24" s="721" t="s">
        <v>415</v>
      </c>
      <c r="C24" s="80" t="s">
        <v>408</v>
      </c>
      <c r="D24" s="76">
        <f>+$D$12</f>
        <v>227</v>
      </c>
      <c r="E24" s="76">
        <f>+$E$12</f>
        <v>164</v>
      </c>
      <c r="F24" s="76">
        <f>+$F$12</f>
        <v>11</v>
      </c>
      <c r="G24" s="76">
        <f t="shared" si="0"/>
        <v>402</v>
      </c>
      <c r="H24" s="694"/>
      <c r="I24" s="695"/>
      <c r="J24" s="208"/>
      <c r="K24" s="716" t="s">
        <v>416</v>
      </c>
      <c r="L24" s="191" t="s">
        <v>408</v>
      </c>
      <c r="M24" s="70">
        <f>M12+5</f>
        <v>232</v>
      </c>
      <c r="N24" s="70">
        <f>N12</f>
        <v>164</v>
      </c>
      <c r="O24" s="70">
        <f>O12</f>
        <v>11</v>
      </c>
      <c r="P24" s="70">
        <f>P12</f>
        <v>0</v>
      </c>
      <c r="Q24" s="192">
        <f t="shared" si="3"/>
        <v>407</v>
      </c>
      <c r="R24" s="676"/>
      <c r="S24" s="696"/>
    </row>
    <row r="25" spans="2:19" ht="15" customHeight="1" x14ac:dyDescent="0.2">
      <c r="B25" s="686"/>
      <c r="C25" s="71">
        <v>0.4</v>
      </c>
      <c r="D25" s="72">
        <v>89</v>
      </c>
      <c r="E25" s="72">
        <v>64</v>
      </c>
      <c r="F25" s="72">
        <v>4</v>
      </c>
      <c r="G25" s="72">
        <f t="shared" si="0"/>
        <v>157</v>
      </c>
      <c r="H25" s="694"/>
      <c r="I25" s="695"/>
      <c r="J25" s="208"/>
      <c r="K25" s="717"/>
      <c r="L25" s="193" t="s">
        <v>413</v>
      </c>
      <c r="M25" s="72">
        <v>91</v>
      </c>
      <c r="N25" s="72">
        <v>18</v>
      </c>
      <c r="O25" s="72">
        <v>5</v>
      </c>
      <c r="P25" s="72">
        <v>0</v>
      </c>
      <c r="Q25" s="72">
        <f t="shared" si="3"/>
        <v>114</v>
      </c>
      <c r="R25" s="676"/>
      <c r="S25" s="696"/>
    </row>
    <row r="26" spans="2:19" x14ac:dyDescent="0.2">
      <c r="B26" s="715"/>
      <c r="C26" s="79">
        <v>0.6</v>
      </c>
      <c r="D26" s="72">
        <v>133</v>
      </c>
      <c r="E26" s="72">
        <v>96</v>
      </c>
      <c r="F26" s="72">
        <v>7</v>
      </c>
      <c r="G26" s="72">
        <f t="shared" si="0"/>
        <v>236</v>
      </c>
      <c r="H26" s="694"/>
      <c r="I26" s="695"/>
      <c r="J26" s="208"/>
      <c r="K26" s="718"/>
      <c r="L26" s="195">
        <v>0.6</v>
      </c>
      <c r="M26" s="72">
        <v>43</v>
      </c>
      <c r="N26" s="72">
        <v>4</v>
      </c>
      <c r="O26" s="72">
        <v>6</v>
      </c>
      <c r="P26" s="72">
        <v>0</v>
      </c>
      <c r="Q26" s="72">
        <f t="shared" si="3"/>
        <v>53</v>
      </c>
      <c r="R26" s="676"/>
      <c r="S26" s="696"/>
    </row>
    <row r="27" spans="2:19" ht="26.25" customHeight="1" x14ac:dyDescent="0.2">
      <c r="B27" s="721" t="s">
        <v>417</v>
      </c>
      <c r="C27" s="80" t="s">
        <v>408</v>
      </c>
      <c r="D27" s="76">
        <f>+$D$12</f>
        <v>227</v>
      </c>
      <c r="E27" s="76">
        <f>+$E$12</f>
        <v>164</v>
      </c>
      <c r="F27" s="76">
        <f>+$F$12</f>
        <v>11</v>
      </c>
      <c r="G27" s="76">
        <f t="shared" si="0"/>
        <v>402</v>
      </c>
      <c r="H27" s="694"/>
      <c r="I27" s="695"/>
      <c r="J27" s="208"/>
      <c r="K27" s="716" t="s">
        <v>418</v>
      </c>
      <c r="L27" s="191" t="s">
        <v>408</v>
      </c>
      <c r="M27" s="70">
        <f>M21</f>
        <v>227</v>
      </c>
      <c r="N27" s="70">
        <f>N21+4</f>
        <v>168</v>
      </c>
      <c r="O27" s="70">
        <f>O21</f>
        <v>11</v>
      </c>
      <c r="P27" s="70">
        <f>P21</f>
        <v>0</v>
      </c>
      <c r="Q27" s="192">
        <f t="shared" si="3"/>
        <v>406</v>
      </c>
      <c r="R27" s="676"/>
      <c r="S27" s="696"/>
    </row>
    <row r="28" spans="2:19" ht="15" customHeight="1" x14ac:dyDescent="0.2">
      <c r="B28" s="686"/>
      <c r="C28" s="71">
        <v>0.4</v>
      </c>
      <c r="D28" s="72">
        <v>2</v>
      </c>
      <c r="E28" s="72">
        <v>2</v>
      </c>
      <c r="F28" s="72">
        <v>0</v>
      </c>
      <c r="G28" s="72">
        <f t="shared" si="0"/>
        <v>4</v>
      </c>
      <c r="H28" s="694"/>
      <c r="I28" s="695"/>
      <c r="J28" s="208"/>
      <c r="K28" s="717"/>
      <c r="L28" s="193" t="s">
        <v>413</v>
      </c>
      <c r="M28" s="72">
        <v>91</v>
      </c>
      <c r="N28" s="72">
        <v>18</v>
      </c>
      <c r="O28" s="72">
        <v>5</v>
      </c>
      <c r="P28" s="72">
        <v>0</v>
      </c>
      <c r="Q28" s="72">
        <f t="shared" si="3"/>
        <v>114</v>
      </c>
      <c r="R28" s="676"/>
      <c r="S28" s="696"/>
    </row>
    <row r="29" spans="2:19" x14ac:dyDescent="0.2">
      <c r="B29" s="715"/>
      <c r="C29" s="79">
        <v>0.6</v>
      </c>
      <c r="D29" s="72">
        <v>2</v>
      </c>
      <c r="E29" s="72">
        <v>2</v>
      </c>
      <c r="F29" s="72">
        <v>0</v>
      </c>
      <c r="G29" s="72">
        <f t="shared" si="0"/>
        <v>4</v>
      </c>
      <c r="H29" s="694"/>
      <c r="I29" s="695"/>
      <c r="J29" s="208"/>
      <c r="K29" s="718"/>
      <c r="L29" s="195">
        <v>0.6</v>
      </c>
      <c r="M29" s="72">
        <v>43</v>
      </c>
      <c r="N29" s="72">
        <v>4</v>
      </c>
      <c r="O29" s="72">
        <v>6</v>
      </c>
      <c r="P29" s="72">
        <v>0</v>
      </c>
      <c r="Q29" s="72">
        <f>SUM(M29:P29)</f>
        <v>53</v>
      </c>
      <c r="R29" s="676"/>
      <c r="S29" s="696"/>
    </row>
    <row r="30" spans="2:19" ht="15" customHeight="1" x14ac:dyDescent="0.2">
      <c r="B30" s="721" t="s">
        <v>419</v>
      </c>
      <c r="C30" s="80" t="s">
        <v>408</v>
      </c>
      <c r="D30" s="76">
        <f>+$D$12</f>
        <v>227</v>
      </c>
      <c r="E30" s="76">
        <f>+$E$12</f>
        <v>164</v>
      </c>
      <c r="F30" s="76">
        <f>+$F$12</f>
        <v>11</v>
      </c>
      <c r="G30" s="76">
        <f t="shared" si="0"/>
        <v>402</v>
      </c>
      <c r="H30" s="694"/>
      <c r="I30" s="695"/>
      <c r="J30" s="208"/>
      <c r="K30" s="716" t="s">
        <v>420</v>
      </c>
      <c r="L30" s="191" t="s">
        <v>408</v>
      </c>
      <c r="M30" s="70">
        <f>M24</f>
        <v>232</v>
      </c>
      <c r="N30" s="70">
        <f>N24</f>
        <v>164</v>
      </c>
      <c r="O30" s="70">
        <f>O24</f>
        <v>11</v>
      </c>
      <c r="P30" s="70">
        <f>P24</f>
        <v>0</v>
      </c>
      <c r="Q30" s="192">
        <f t="shared" ref="Q30:Q50" si="5">SUM(M30:P30)</f>
        <v>407</v>
      </c>
      <c r="R30" s="676"/>
      <c r="S30" s="696"/>
    </row>
    <row r="31" spans="2:19" ht="15" customHeight="1" x14ac:dyDescent="0.2">
      <c r="B31" s="686"/>
      <c r="C31" s="71">
        <v>0.4</v>
      </c>
      <c r="D31" s="72">
        <v>4</v>
      </c>
      <c r="E31" s="72">
        <v>2</v>
      </c>
      <c r="F31" s="72">
        <v>0</v>
      </c>
      <c r="G31" s="72">
        <f t="shared" si="0"/>
        <v>6</v>
      </c>
      <c r="H31" s="694" t="s">
        <v>421</v>
      </c>
      <c r="I31" s="695"/>
      <c r="J31" s="208"/>
      <c r="K31" s="717"/>
      <c r="L31" s="193" t="s">
        <v>413</v>
      </c>
      <c r="M31" s="72">
        <v>1</v>
      </c>
      <c r="N31" s="72">
        <f t="shared" ref="N31:O32" si="6">N25-N28</f>
        <v>0</v>
      </c>
      <c r="O31" s="72">
        <f t="shared" si="6"/>
        <v>0</v>
      </c>
      <c r="P31" s="72">
        <v>0</v>
      </c>
      <c r="Q31" s="72">
        <f t="shared" si="5"/>
        <v>1</v>
      </c>
      <c r="R31" s="722"/>
      <c r="S31" s="723"/>
    </row>
    <row r="32" spans="2:19" ht="13.5" thickBot="1" x14ac:dyDescent="0.25">
      <c r="B32" s="687"/>
      <c r="C32" s="73">
        <v>0.6</v>
      </c>
      <c r="D32" s="74">
        <v>5</v>
      </c>
      <c r="E32" s="74">
        <v>3</v>
      </c>
      <c r="F32" s="74">
        <v>0</v>
      </c>
      <c r="G32" s="74">
        <f t="shared" si="0"/>
        <v>8</v>
      </c>
      <c r="H32" s="670"/>
      <c r="I32" s="697"/>
      <c r="J32" s="208"/>
      <c r="K32" s="718"/>
      <c r="L32" s="195">
        <v>0.6</v>
      </c>
      <c r="M32" s="72">
        <f>M26-M29</f>
        <v>0</v>
      </c>
      <c r="N32" s="72">
        <f t="shared" si="6"/>
        <v>0</v>
      </c>
      <c r="O32" s="72">
        <f t="shared" si="6"/>
        <v>0</v>
      </c>
      <c r="P32" s="72">
        <v>0</v>
      </c>
      <c r="Q32" s="72">
        <f t="shared" si="5"/>
        <v>0</v>
      </c>
      <c r="R32" s="676"/>
      <c r="S32" s="696"/>
    </row>
    <row r="33" spans="2:19" ht="24" customHeight="1" x14ac:dyDescent="0.2">
      <c r="B33" s="686" t="s">
        <v>422</v>
      </c>
      <c r="C33" s="75" t="s">
        <v>408</v>
      </c>
      <c r="D33" s="76">
        <f>+$D$12</f>
        <v>227</v>
      </c>
      <c r="E33" s="76">
        <f>+$E$12</f>
        <v>164</v>
      </c>
      <c r="F33" s="76">
        <f>+$F$12</f>
        <v>11</v>
      </c>
      <c r="G33" s="76">
        <f t="shared" si="0"/>
        <v>402</v>
      </c>
      <c r="H33" s="719"/>
      <c r="I33" s="662"/>
      <c r="J33" s="208"/>
      <c r="K33" s="716" t="s">
        <v>423</v>
      </c>
      <c r="L33" s="191" t="s">
        <v>408</v>
      </c>
      <c r="M33" s="70">
        <f>M12</f>
        <v>227</v>
      </c>
      <c r="N33" s="70">
        <f>N12</f>
        <v>164</v>
      </c>
      <c r="O33" s="70">
        <f>O12</f>
        <v>11</v>
      </c>
      <c r="P33" s="70">
        <f>P12</f>
        <v>0</v>
      </c>
      <c r="Q33" s="192">
        <f t="shared" si="5"/>
        <v>402</v>
      </c>
      <c r="R33" s="724"/>
      <c r="S33" s="725"/>
    </row>
    <row r="34" spans="2:19" ht="15" customHeight="1" x14ac:dyDescent="0.2">
      <c r="B34" s="686"/>
      <c r="C34" s="71">
        <v>0.4</v>
      </c>
      <c r="D34" s="72">
        <v>88</v>
      </c>
      <c r="E34" s="72">
        <v>64</v>
      </c>
      <c r="F34" s="72">
        <v>4</v>
      </c>
      <c r="G34" s="72">
        <f t="shared" si="0"/>
        <v>156</v>
      </c>
      <c r="H34" s="694"/>
      <c r="I34" s="695"/>
      <c r="J34" s="208"/>
      <c r="K34" s="717"/>
      <c r="L34" s="193" t="s">
        <v>413</v>
      </c>
      <c r="M34" s="72">
        <v>1</v>
      </c>
      <c r="N34" s="72">
        <v>0</v>
      </c>
      <c r="O34" s="72">
        <f t="shared" ref="O34:O35" si="7">O19-O28</f>
        <v>0</v>
      </c>
      <c r="P34" s="72">
        <v>0</v>
      </c>
      <c r="Q34" s="72">
        <f t="shared" si="5"/>
        <v>1</v>
      </c>
      <c r="R34" s="676"/>
      <c r="S34" s="696"/>
    </row>
    <row r="35" spans="2:19" x14ac:dyDescent="0.2">
      <c r="B35" s="715"/>
      <c r="C35" s="79">
        <v>0.6</v>
      </c>
      <c r="D35" s="72">
        <v>133</v>
      </c>
      <c r="E35" s="72">
        <v>95</v>
      </c>
      <c r="F35" s="72">
        <v>7</v>
      </c>
      <c r="G35" s="72">
        <f t="shared" si="0"/>
        <v>235</v>
      </c>
      <c r="H35" s="694"/>
      <c r="I35" s="695"/>
      <c r="J35" s="208"/>
      <c r="K35" s="718"/>
      <c r="L35" s="195">
        <v>0.6</v>
      </c>
      <c r="M35" s="72">
        <v>0</v>
      </c>
      <c r="N35" s="72">
        <v>0</v>
      </c>
      <c r="O35" s="72">
        <f t="shared" si="7"/>
        <v>0</v>
      </c>
      <c r="P35" s="72">
        <v>0</v>
      </c>
      <c r="Q35" s="72">
        <f>SUM(M35:P35)</f>
        <v>0</v>
      </c>
      <c r="R35" s="676"/>
      <c r="S35" s="696"/>
    </row>
    <row r="36" spans="2:19" ht="27.75" customHeight="1" x14ac:dyDescent="0.2">
      <c r="B36" s="721" t="s">
        <v>424</v>
      </c>
      <c r="C36" s="80" t="s">
        <v>408</v>
      </c>
      <c r="D36" s="76">
        <f>+$D$12</f>
        <v>227</v>
      </c>
      <c r="E36" s="76">
        <f>+$E$12</f>
        <v>164</v>
      </c>
      <c r="F36" s="76">
        <f>+$F$12</f>
        <v>11</v>
      </c>
      <c r="G36" s="76">
        <f t="shared" si="0"/>
        <v>402</v>
      </c>
      <c r="H36" s="694"/>
      <c r="I36" s="695"/>
      <c r="J36" s="208"/>
      <c r="K36" s="716" t="s">
        <v>425</v>
      </c>
      <c r="L36" s="191" t="s">
        <v>408</v>
      </c>
      <c r="M36" s="70">
        <f>M37+M38</f>
        <v>210</v>
      </c>
      <c r="N36" s="70">
        <f>N37+N38</f>
        <v>124</v>
      </c>
      <c r="O36" s="70">
        <f>O37+O38</f>
        <v>4</v>
      </c>
      <c r="P36" s="70">
        <v>0</v>
      </c>
      <c r="Q36" s="192">
        <f t="shared" si="5"/>
        <v>338</v>
      </c>
      <c r="R36" s="722" t="s">
        <v>456</v>
      </c>
      <c r="S36" s="723"/>
    </row>
    <row r="37" spans="2:19" x14ac:dyDescent="0.2">
      <c r="B37" s="686"/>
      <c r="C37" s="71">
        <v>0.4</v>
      </c>
      <c r="D37" s="72">
        <v>87</v>
      </c>
      <c r="E37" s="72">
        <v>60</v>
      </c>
      <c r="F37" s="72">
        <v>4</v>
      </c>
      <c r="G37" s="72">
        <f t="shared" si="0"/>
        <v>151</v>
      </c>
      <c r="H37" s="694"/>
      <c r="I37" s="695"/>
      <c r="J37" s="208"/>
      <c r="K37" s="717"/>
      <c r="L37" s="193" t="s">
        <v>413</v>
      </c>
      <c r="M37" s="72">
        <v>84</v>
      </c>
      <c r="N37" s="72">
        <v>50</v>
      </c>
      <c r="O37" s="72">
        <v>2</v>
      </c>
      <c r="P37" s="72">
        <v>1</v>
      </c>
      <c r="Q37" s="72">
        <f t="shared" si="5"/>
        <v>137</v>
      </c>
      <c r="R37" s="722"/>
      <c r="S37" s="723"/>
    </row>
    <row r="38" spans="2:19" x14ac:dyDescent="0.2">
      <c r="B38" s="715"/>
      <c r="C38" s="79">
        <v>0.6</v>
      </c>
      <c r="D38" s="72">
        <v>131</v>
      </c>
      <c r="E38" s="72">
        <v>89</v>
      </c>
      <c r="F38" s="72">
        <v>6</v>
      </c>
      <c r="G38" s="72">
        <f t="shared" si="0"/>
        <v>226</v>
      </c>
      <c r="H38" s="694"/>
      <c r="I38" s="695"/>
      <c r="J38" s="208"/>
      <c r="K38" s="718"/>
      <c r="L38" s="195">
        <v>0.6</v>
      </c>
      <c r="M38" s="72">
        <v>126</v>
      </c>
      <c r="N38" s="72">
        <v>74</v>
      </c>
      <c r="O38" s="72">
        <v>2</v>
      </c>
      <c r="P38" s="72">
        <v>2</v>
      </c>
      <c r="Q38" s="72">
        <f t="shared" si="5"/>
        <v>204</v>
      </c>
      <c r="R38" s="722"/>
      <c r="S38" s="723"/>
    </row>
    <row r="39" spans="2:19" ht="24" customHeight="1" x14ac:dyDescent="0.2">
      <c r="B39" s="721" t="s">
        <v>426</v>
      </c>
      <c r="C39" s="80" t="s">
        <v>408</v>
      </c>
      <c r="D39" s="76">
        <f>+$D$12</f>
        <v>227</v>
      </c>
      <c r="E39" s="76">
        <f>+$E$12</f>
        <v>164</v>
      </c>
      <c r="F39" s="76">
        <f>+$F$12</f>
        <v>11</v>
      </c>
      <c r="G39" s="76">
        <f t="shared" si="0"/>
        <v>402</v>
      </c>
      <c r="H39" s="694"/>
      <c r="I39" s="695"/>
      <c r="J39" s="208"/>
      <c r="K39" s="716" t="s">
        <v>427</v>
      </c>
      <c r="L39" s="191" t="s">
        <v>408</v>
      </c>
      <c r="M39" s="70">
        <f>+M40+M41</f>
        <v>159</v>
      </c>
      <c r="N39" s="70">
        <f>N40+N41</f>
        <v>65</v>
      </c>
      <c r="O39" s="70">
        <f>O40+O41</f>
        <v>0.8</v>
      </c>
      <c r="P39" s="70">
        <v>0</v>
      </c>
      <c r="Q39" s="192">
        <f t="shared" si="5"/>
        <v>224.8</v>
      </c>
      <c r="R39" s="722" t="s">
        <v>456</v>
      </c>
      <c r="S39" s="723"/>
    </row>
    <row r="40" spans="2:19" x14ac:dyDescent="0.2">
      <c r="B40" s="686"/>
      <c r="C40" s="71">
        <v>0.4</v>
      </c>
      <c r="D40" s="72">
        <v>1</v>
      </c>
      <c r="E40" s="72">
        <v>4</v>
      </c>
      <c r="F40" s="72">
        <v>0</v>
      </c>
      <c r="G40" s="72">
        <f t="shared" si="0"/>
        <v>5</v>
      </c>
      <c r="H40" s="694"/>
      <c r="I40" s="695"/>
      <c r="J40" s="208"/>
      <c r="K40" s="717"/>
      <c r="L40" s="193" t="s">
        <v>413</v>
      </c>
      <c r="M40" s="72">
        <v>64</v>
      </c>
      <c r="N40" s="72">
        <v>26</v>
      </c>
      <c r="O40" s="72">
        <v>0.4</v>
      </c>
      <c r="P40" s="72">
        <v>0</v>
      </c>
      <c r="Q40" s="72">
        <f t="shared" si="5"/>
        <v>90.4</v>
      </c>
      <c r="R40" s="722"/>
      <c r="S40" s="723"/>
    </row>
    <row r="41" spans="2:19" x14ac:dyDescent="0.2">
      <c r="B41" s="715"/>
      <c r="C41" s="79">
        <v>0.6</v>
      </c>
      <c r="D41" s="72">
        <v>2</v>
      </c>
      <c r="E41" s="72">
        <v>6</v>
      </c>
      <c r="F41" s="72">
        <v>1</v>
      </c>
      <c r="G41" s="72">
        <f t="shared" si="0"/>
        <v>9</v>
      </c>
      <c r="H41" s="694"/>
      <c r="I41" s="695"/>
      <c r="J41" s="208"/>
      <c r="K41" s="718"/>
      <c r="L41" s="197">
        <v>0.6</v>
      </c>
      <c r="M41" s="72">
        <v>95</v>
      </c>
      <c r="N41" s="78">
        <v>39</v>
      </c>
      <c r="O41" s="78">
        <v>0.4</v>
      </c>
      <c r="P41" s="78">
        <v>0</v>
      </c>
      <c r="Q41" s="78">
        <f t="shared" si="5"/>
        <v>134.4</v>
      </c>
      <c r="R41" s="722"/>
      <c r="S41" s="723"/>
    </row>
    <row r="42" spans="2:19" ht="26.25" customHeight="1" x14ac:dyDescent="0.2">
      <c r="B42" s="721" t="s">
        <v>428</v>
      </c>
      <c r="C42" s="80" t="s">
        <v>408</v>
      </c>
      <c r="D42" s="76">
        <f>+$D$12</f>
        <v>227</v>
      </c>
      <c r="E42" s="76">
        <f>+$E$12</f>
        <v>164</v>
      </c>
      <c r="F42" s="76">
        <f>+$F$12</f>
        <v>11</v>
      </c>
      <c r="G42" s="76">
        <f t="shared" si="0"/>
        <v>402</v>
      </c>
      <c r="H42" s="694"/>
      <c r="I42" s="695"/>
      <c r="J42" s="208"/>
      <c r="K42" s="716" t="s">
        <v>429</v>
      </c>
      <c r="L42" s="191" t="s">
        <v>408</v>
      </c>
      <c r="M42" s="70">
        <f>+M43+M44</f>
        <v>71</v>
      </c>
      <c r="N42" s="70">
        <f>N43+N44</f>
        <v>47</v>
      </c>
      <c r="O42" s="70">
        <f>O43+O44</f>
        <v>4</v>
      </c>
      <c r="P42" s="70">
        <v>0</v>
      </c>
      <c r="Q42" s="192">
        <f t="shared" si="5"/>
        <v>122</v>
      </c>
      <c r="R42" s="722" t="s">
        <v>456</v>
      </c>
      <c r="S42" s="723"/>
    </row>
    <row r="43" spans="2:19" ht="15" customHeight="1" x14ac:dyDescent="0.2">
      <c r="B43" s="686"/>
      <c r="C43" s="71">
        <v>0.4</v>
      </c>
      <c r="D43" s="72">
        <v>2</v>
      </c>
      <c r="E43" s="72">
        <v>2</v>
      </c>
      <c r="F43" s="72">
        <v>0</v>
      </c>
      <c r="G43" s="72">
        <v>0</v>
      </c>
      <c r="H43" s="694" t="s">
        <v>430</v>
      </c>
      <c r="I43" s="695"/>
      <c r="J43" s="208"/>
      <c r="K43" s="717"/>
      <c r="L43" s="193" t="s">
        <v>413</v>
      </c>
      <c r="M43" s="72">
        <v>28</v>
      </c>
      <c r="N43" s="72">
        <v>19</v>
      </c>
      <c r="O43" s="72">
        <v>2</v>
      </c>
      <c r="P43" s="72">
        <v>0</v>
      </c>
      <c r="Q43" s="72">
        <f t="shared" si="5"/>
        <v>49</v>
      </c>
      <c r="R43" s="722"/>
      <c r="S43" s="723"/>
    </row>
    <row r="44" spans="2:19" ht="15.75" customHeight="1" thickBot="1" x14ac:dyDescent="0.25">
      <c r="B44" s="686"/>
      <c r="C44" s="77">
        <v>0.6</v>
      </c>
      <c r="D44" s="78">
        <v>4</v>
      </c>
      <c r="E44" s="78">
        <v>2</v>
      </c>
      <c r="F44" s="78">
        <v>0</v>
      </c>
      <c r="G44" s="78">
        <f t="shared" ref="G44:G77" si="8">+D44+E44+F44</f>
        <v>6</v>
      </c>
      <c r="H44" s="720"/>
      <c r="I44" s="661"/>
      <c r="J44" s="208"/>
      <c r="K44" s="718"/>
      <c r="L44" s="197">
        <v>0.6</v>
      </c>
      <c r="M44" s="78">
        <v>43</v>
      </c>
      <c r="N44" s="78">
        <v>28</v>
      </c>
      <c r="O44" s="78">
        <v>2</v>
      </c>
      <c r="P44" s="78">
        <v>0</v>
      </c>
      <c r="Q44" s="78">
        <f t="shared" si="5"/>
        <v>73</v>
      </c>
      <c r="R44" s="722"/>
      <c r="S44" s="723"/>
    </row>
    <row r="45" spans="2:19" ht="27" customHeight="1" x14ac:dyDescent="0.2">
      <c r="B45" s="685" t="s">
        <v>431</v>
      </c>
      <c r="C45" s="68" t="s">
        <v>408</v>
      </c>
      <c r="D45" s="69">
        <f>D46+D47</f>
        <v>223</v>
      </c>
      <c r="E45" s="69">
        <f>E46+E47</f>
        <v>146</v>
      </c>
      <c r="F45" s="69">
        <f>F46+F47</f>
        <v>11</v>
      </c>
      <c r="G45" s="69">
        <f t="shared" si="8"/>
        <v>380</v>
      </c>
      <c r="H45" s="688" t="s">
        <v>432</v>
      </c>
      <c r="I45" s="689"/>
      <c r="J45" s="208"/>
      <c r="K45" s="716" t="s">
        <v>433</v>
      </c>
      <c r="L45" s="191" t="s">
        <v>408</v>
      </c>
      <c r="M45" s="70">
        <f>+M46+M47</f>
        <v>86</v>
      </c>
      <c r="N45" s="70">
        <f>N46+N47</f>
        <v>22</v>
      </c>
      <c r="O45" s="70">
        <f>O46+O47</f>
        <v>3.2</v>
      </c>
      <c r="P45" s="70">
        <v>0</v>
      </c>
      <c r="Q45" s="192">
        <f t="shared" si="5"/>
        <v>111.2</v>
      </c>
      <c r="R45" s="722" t="s">
        <v>456</v>
      </c>
      <c r="S45" s="723"/>
    </row>
    <row r="46" spans="2:19" x14ac:dyDescent="0.2">
      <c r="B46" s="686"/>
      <c r="C46" s="71">
        <v>0.4</v>
      </c>
      <c r="D46" s="72">
        <v>89</v>
      </c>
      <c r="E46" s="72">
        <v>58</v>
      </c>
      <c r="F46" s="72">
        <v>4</v>
      </c>
      <c r="G46" s="72">
        <f t="shared" si="8"/>
        <v>151</v>
      </c>
      <c r="H46" s="694"/>
      <c r="I46" s="695"/>
      <c r="J46" s="208"/>
      <c r="K46" s="717"/>
      <c r="L46" s="193" t="s">
        <v>413</v>
      </c>
      <c r="M46" s="72">
        <v>34</v>
      </c>
      <c r="N46" s="72">
        <v>9</v>
      </c>
      <c r="O46" s="72">
        <v>1.2</v>
      </c>
      <c r="P46" s="72">
        <v>1</v>
      </c>
      <c r="Q46" s="72">
        <f t="shared" si="5"/>
        <v>45.2</v>
      </c>
      <c r="R46" s="722"/>
      <c r="S46" s="723"/>
    </row>
    <row r="47" spans="2:19" x14ac:dyDescent="0.2">
      <c r="B47" s="715"/>
      <c r="C47" s="79">
        <v>0.6</v>
      </c>
      <c r="D47" s="72">
        <v>134</v>
      </c>
      <c r="E47" s="72">
        <v>88</v>
      </c>
      <c r="F47" s="72">
        <v>7</v>
      </c>
      <c r="G47" s="72">
        <f t="shared" si="8"/>
        <v>229</v>
      </c>
      <c r="H47" s="694"/>
      <c r="I47" s="695"/>
      <c r="J47" s="208"/>
      <c r="K47" s="718"/>
      <c r="L47" s="197">
        <v>0.6</v>
      </c>
      <c r="M47" s="78">
        <v>52</v>
      </c>
      <c r="N47" s="78">
        <v>13</v>
      </c>
      <c r="O47" s="78">
        <v>2</v>
      </c>
      <c r="P47" s="78">
        <v>2</v>
      </c>
      <c r="Q47" s="78">
        <f t="shared" si="5"/>
        <v>69</v>
      </c>
      <c r="R47" s="722"/>
      <c r="S47" s="723"/>
    </row>
    <row r="48" spans="2:19" ht="24.75" customHeight="1" x14ac:dyDescent="0.2">
      <c r="B48" s="721" t="s">
        <v>434</v>
      </c>
      <c r="C48" s="80" t="s">
        <v>408</v>
      </c>
      <c r="D48" s="70">
        <f>D49+D50</f>
        <v>217</v>
      </c>
      <c r="E48" s="70">
        <f>E49+E50</f>
        <v>142</v>
      </c>
      <c r="F48" s="70">
        <f>F49+F50</f>
        <v>11</v>
      </c>
      <c r="G48" s="70">
        <f t="shared" si="8"/>
        <v>370</v>
      </c>
      <c r="H48" s="694" t="s">
        <v>432</v>
      </c>
      <c r="I48" s="695"/>
      <c r="J48" s="208"/>
      <c r="K48" s="716" t="s">
        <v>992</v>
      </c>
      <c r="L48" s="191" t="s">
        <v>408</v>
      </c>
      <c r="M48" s="70">
        <f>+M49+M50</f>
        <v>214</v>
      </c>
      <c r="N48" s="70">
        <f>N49+N50</f>
        <v>95</v>
      </c>
      <c r="O48" s="70">
        <f>O49+O50</f>
        <v>12</v>
      </c>
      <c r="P48" s="70">
        <f>P12</f>
        <v>0</v>
      </c>
      <c r="Q48" s="192">
        <f t="shared" si="5"/>
        <v>321</v>
      </c>
      <c r="R48" s="722" t="s">
        <v>456</v>
      </c>
      <c r="S48" s="723"/>
    </row>
    <row r="49" spans="2:19" ht="45.75" customHeight="1" x14ac:dyDescent="0.2">
      <c r="B49" s="686"/>
      <c r="C49" s="71">
        <v>0.4</v>
      </c>
      <c r="D49" s="72">
        <v>87</v>
      </c>
      <c r="E49" s="72">
        <v>57</v>
      </c>
      <c r="F49" s="72">
        <v>4</v>
      </c>
      <c r="G49" s="72">
        <f t="shared" si="8"/>
        <v>148</v>
      </c>
      <c r="H49" s="694"/>
      <c r="I49" s="695"/>
      <c r="J49" s="208"/>
      <c r="K49" s="717"/>
      <c r="L49" s="193" t="s">
        <v>413</v>
      </c>
      <c r="M49" s="72">
        <v>86</v>
      </c>
      <c r="N49" s="72">
        <v>38</v>
      </c>
      <c r="O49" s="72">
        <v>5</v>
      </c>
      <c r="P49" s="72">
        <v>0</v>
      </c>
      <c r="Q49" s="72">
        <f t="shared" si="5"/>
        <v>129</v>
      </c>
      <c r="R49" s="726"/>
      <c r="S49" s="727"/>
    </row>
    <row r="50" spans="2:19" x14ac:dyDescent="0.2">
      <c r="B50" s="715"/>
      <c r="C50" s="79">
        <v>0.6</v>
      </c>
      <c r="D50" s="72">
        <v>130</v>
      </c>
      <c r="E50" s="72">
        <v>85</v>
      </c>
      <c r="F50" s="72">
        <v>7</v>
      </c>
      <c r="G50" s="72">
        <f t="shared" si="8"/>
        <v>222</v>
      </c>
      <c r="H50" s="694"/>
      <c r="I50" s="695"/>
      <c r="J50" s="208"/>
      <c r="K50" s="718"/>
      <c r="L50" s="197">
        <v>0.6</v>
      </c>
      <c r="M50" s="78">
        <v>128</v>
      </c>
      <c r="N50" s="78">
        <v>57</v>
      </c>
      <c r="O50" s="78">
        <v>7</v>
      </c>
      <c r="P50" s="78">
        <v>0</v>
      </c>
      <c r="Q50" s="78">
        <f t="shared" si="5"/>
        <v>192</v>
      </c>
      <c r="R50" s="722"/>
      <c r="S50" s="723"/>
    </row>
    <row r="51" spans="2:19" ht="27" customHeight="1" x14ac:dyDescent="0.2">
      <c r="B51" s="721" t="s">
        <v>435</v>
      </c>
      <c r="C51" s="80" t="s">
        <v>408</v>
      </c>
      <c r="D51" s="70">
        <v>0</v>
      </c>
      <c r="E51" s="70">
        <v>0</v>
      </c>
      <c r="F51" s="70">
        <v>0</v>
      </c>
      <c r="G51" s="70">
        <f t="shared" si="8"/>
        <v>0</v>
      </c>
      <c r="H51" s="694" t="s">
        <v>432</v>
      </c>
      <c r="I51" s="695"/>
      <c r="J51" s="208"/>
      <c r="K51" s="716" t="s">
        <v>436</v>
      </c>
      <c r="L51" s="191" t="s">
        <v>408</v>
      </c>
      <c r="M51" s="70">
        <f>+M52+M53</f>
        <v>316</v>
      </c>
      <c r="N51" s="70">
        <f>N52+N53</f>
        <v>134</v>
      </c>
      <c r="O51" s="70">
        <f>O52+O53</f>
        <v>4</v>
      </c>
      <c r="P51" s="70">
        <f t="shared" ref="P51:P53" si="9">P39+P42+P45</f>
        <v>0</v>
      </c>
      <c r="Q51" s="192">
        <f t="shared" ref="Q51:Q56" si="10">SUM(M51:P51)</f>
        <v>454</v>
      </c>
      <c r="R51" s="722" t="s">
        <v>456</v>
      </c>
      <c r="S51" s="723"/>
    </row>
    <row r="52" spans="2:19" x14ac:dyDescent="0.2">
      <c r="B52" s="686"/>
      <c r="C52" s="71">
        <v>0.4</v>
      </c>
      <c r="D52" s="72">
        <v>0</v>
      </c>
      <c r="E52" s="72">
        <v>0</v>
      </c>
      <c r="F52" s="72">
        <v>0</v>
      </c>
      <c r="G52" s="72">
        <f t="shared" si="8"/>
        <v>0</v>
      </c>
      <c r="H52" s="694"/>
      <c r="I52" s="695"/>
      <c r="J52" s="208"/>
      <c r="K52" s="717"/>
      <c r="L52" s="193" t="s">
        <v>413</v>
      </c>
      <c r="M52" s="72">
        <v>126</v>
      </c>
      <c r="N52" s="72">
        <v>54</v>
      </c>
      <c r="O52" s="72">
        <v>2</v>
      </c>
      <c r="P52" s="72">
        <v>2</v>
      </c>
      <c r="Q52" s="72">
        <f t="shared" si="10"/>
        <v>184</v>
      </c>
      <c r="R52" s="722"/>
      <c r="S52" s="723"/>
    </row>
    <row r="53" spans="2:19" x14ac:dyDescent="0.2">
      <c r="B53" s="715"/>
      <c r="C53" s="79">
        <v>0.6</v>
      </c>
      <c r="D53" s="72">
        <v>0</v>
      </c>
      <c r="E53" s="72">
        <v>0</v>
      </c>
      <c r="F53" s="72">
        <v>0</v>
      </c>
      <c r="G53" s="72">
        <f t="shared" si="8"/>
        <v>0</v>
      </c>
      <c r="H53" s="694"/>
      <c r="I53" s="695"/>
      <c r="J53" s="208"/>
      <c r="K53" s="718"/>
      <c r="L53" s="197">
        <v>0.6</v>
      </c>
      <c r="M53" s="78">
        <v>190</v>
      </c>
      <c r="N53" s="78">
        <v>80</v>
      </c>
      <c r="O53" s="78">
        <v>2</v>
      </c>
      <c r="P53" s="78">
        <f t="shared" si="9"/>
        <v>2</v>
      </c>
      <c r="Q53" s="78">
        <f t="shared" si="10"/>
        <v>274</v>
      </c>
      <c r="R53" s="722"/>
      <c r="S53" s="723"/>
    </row>
    <row r="54" spans="2:19" ht="21" customHeight="1" x14ac:dyDescent="0.2">
      <c r="B54" s="721" t="s">
        <v>437</v>
      </c>
      <c r="C54" s="80" t="s">
        <v>408</v>
      </c>
      <c r="D54" s="70">
        <v>0</v>
      </c>
      <c r="E54" s="70">
        <v>0</v>
      </c>
      <c r="F54" s="70">
        <v>0</v>
      </c>
      <c r="G54" s="70">
        <f t="shared" si="8"/>
        <v>0</v>
      </c>
      <c r="H54" s="694" t="s">
        <v>432</v>
      </c>
      <c r="I54" s="695"/>
      <c r="J54" s="208"/>
      <c r="K54" s="716" t="s">
        <v>438</v>
      </c>
      <c r="L54" s="191" t="s">
        <v>408</v>
      </c>
      <c r="M54" s="70">
        <f>M39+M42+M45</f>
        <v>316</v>
      </c>
      <c r="N54" s="70">
        <f>N12</f>
        <v>164</v>
      </c>
      <c r="O54" s="70">
        <f>O12</f>
        <v>11</v>
      </c>
      <c r="P54" s="70">
        <f>P12</f>
        <v>0</v>
      </c>
      <c r="Q54" s="192">
        <f t="shared" si="10"/>
        <v>491</v>
      </c>
      <c r="R54" s="722" t="s">
        <v>456</v>
      </c>
      <c r="S54" s="723"/>
    </row>
    <row r="55" spans="2:19" ht="15.75" customHeight="1" x14ac:dyDescent="0.2">
      <c r="B55" s="686"/>
      <c r="C55" s="71">
        <v>0.4</v>
      </c>
      <c r="D55" s="72">
        <v>0</v>
      </c>
      <c r="E55" s="72">
        <v>0</v>
      </c>
      <c r="F55" s="72">
        <v>0</v>
      </c>
      <c r="G55" s="72">
        <f t="shared" si="8"/>
        <v>0</v>
      </c>
      <c r="H55" s="694"/>
      <c r="I55" s="695"/>
      <c r="J55" s="208"/>
      <c r="K55" s="717"/>
      <c r="L55" s="193" t="s">
        <v>413</v>
      </c>
      <c r="M55" s="78">
        <v>0</v>
      </c>
      <c r="N55" s="72">
        <v>0</v>
      </c>
      <c r="O55" s="72">
        <v>0</v>
      </c>
      <c r="P55" s="72">
        <v>0</v>
      </c>
      <c r="Q55" s="72">
        <f t="shared" si="10"/>
        <v>0</v>
      </c>
      <c r="R55" s="676"/>
      <c r="S55" s="696"/>
    </row>
    <row r="56" spans="2:19" ht="13.5" thickBot="1" x14ac:dyDescent="0.25">
      <c r="B56" s="687"/>
      <c r="C56" s="73">
        <v>0.6</v>
      </c>
      <c r="D56" s="74">
        <v>0</v>
      </c>
      <c r="E56" s="74">
        <v>0</v>
      </c>
      <c r="F56" s="74">
        <v>0</v>
      </c>
      <c r="G56" s="74">
        <f t="shared" si="8"/>
        <v>0</v>
      </c>
      <c r="H56" s="670"/>
      <c r="I56" s="697"/>
      <c r="J56" s="208"/>
      <c r="K56" s="728"/>
      <c r="L56" s="198">
        <v>0.6</v>
      </c>
      <c r="M56" s="74">
        <v>0</v>
      </c>
      <c r="N56" s="74">
        <v>0</v>
      </c>
      <c r="O56" s="74">
        <v>0</v>
      </c>
      <c r="P56" s="74">
        <v>0</v>
      </c>
      <c r="Q56" s="74">
        <f t="shared" si="10"/>
        <v>0</v>
      </c>
      <c r="R56" s="665"/>
      <c r="S56" s="729"/>
    </row>
    <row r="57" spans="2:19" ht="12.75" customHeight="1" x14ac:dyDescent="0.2">
      <c r="B57" s="686" t="s">
        <v>439</v>
      </c>
      <c r="C57" s="75" t="s">
        <v>408</v>
      </c>
      <c r="D57" s="76">
        <f>D58+D59</f>
        <v>223</v>
      </c>
      <c r="E57" s="76">
        <f>E58+E59</f>
        <v>145</v>
      </c>
      <c r="F57" s="76">
        <f t="shared" ref="F57" si="11">SUM(F58:F59)</f>
        <v>11</v>
      </c>
      <c r="G57" s="76">
        <f t="shared" si="8"/>
        <v>379</v>
      </c>
      <c r="H57" s="719" t="s">
        <v>432</v>
      </c>
      <c r="I57" s="662"/>
      <c r="J57" s="208"/>
    </row>
    <row r="58" spans="2:19" x14ac:dyDescent="0.2">
      <c r="B58" s="686"/>
      <c r="C58" s="71">
        <v>0.4</v>
      </c>
      <c r="D58" s="72">
        <v>89</v>
      </c>
      <c r="E58" s="72">
        <v>58</v>
      </c>
      <c r="F58" s="72">
        <v>4</v>
      </c>
      <c r="G58" s="72">
        <f t="shared" si="8"/>
        <v>151</v>
      </c>
      <c r="H58" s="694"/>
      <c r="I58" s="695"/>
      <c r="J58" s="208"/>
      <c r="K58" s="57" t="s">
        <v>1023</v>
      </c>
      <c r="L58" s="57" t="s">
        <v>1024</v>
      </c>
    </row>
    <row r="59" spans="2:19" x14ac:dyDescent="0.2">
      <c r="B59" s="715"/>
      <c r="C59" s="79">
        <v>0.6</v>
      </c>
      <c r="D59" s="72">
        <v>134</v>
      </c>
      <c r="E59" s="72">
        <v>87</v>
      </c>
      <c r="F59" s="72">
        <v>7</v>
      </c>
      <c r="G59" s="72">
        <f t="shared" si="8"/>
        <v>228</v>
      </c>
      <c r="H59" s="694"/>
      <c r="I59" s="695"/>
      <c r="J59" s="208"/>
    </row>
    <row r="60" spans="2:19" ht="12.75" customHeight="1" x14ac:dyDescent="0.2">
      <c r="B60" s="721" t="s">
        <v>440</v>
      </c>
      <c r="C60" s="80" t="s">
        <v>408</v>
      </c>
      <c r="D60" s="70">
        <f>D61+D62</f>
        <v>223</v>
      </c>
      <c r="E60" s="70">
        <f>E61+E62</f>
        <v>145</v>
      </c>
      <c r="F60" s="70">
        <f>F61+F62</f>
        <v>11</v>
      </c>
      <c r="G60" s="70">
        <f t="shared" si="8"/>
        <v>379</v>
      </c>
      <c r="H60" s="694" t="s">
        <v>432</v>
      </c>
      <c r="I60" s="695"/>
      <c r="J60" s="208"/>
    </row>
    <row r="61" spans="2:19" x14ac:dyDescent="0.2">
      <c r="B61" s="686"/>
      <c r="C61" s="71">
        <v>0.4</v>
      </c>
      <c r="D61" s="72">
        <v>89</v>
      </c>
      <c r="E61" s="72">
        <v>58</v>
      </c>
      <c r="F61" s="72">
        <v>4</v>
      </c>
      <c r="G61" s="72">
        <f t="shared" si="8"/>
        <v>151</v>
      </c>
      <c r="H61" s="694"/>
      <c r="I61" s="695"/>
      <c r="J61" s="208"/>
    </row>
    <row r="62" spans="2:19" x14ac:dyDescent="0.2">
      <c r="B62" s="715"/>
      <c r="C62" s="79">
        <v>0.6</v>
      </c>
      <c r="D62" s="72">
        <v>134</v>
      </c>
      <c r="E62" s="72">
        <v>87</v>
      </c>
      <c r="F62" s="72">
        <v>7</v>
      </c>
      <c r="G62" s="72">
        <f t="shared" si="8"/>
        <v>228</v>
      </c>
      <c r="H62" s="694"/>
      <c r="I62" s="695"/>
      <c r="J62" s="208"/>
    </row>
    <row r="63" spans="2:19" ht="12.75" customHeight="1" x14ac:dyDescent="0.2">
      <c r="B63" s="721" t="s">
        <v>441</v>
      </c>
      <c r="C63" s="80" t="s">
        <v>408</v>
      </c>
      <c r="D63" s="70">
        <v>0</v>
      </c>
      <c r="E63" s="70">
        <v>0</v>
      </c>
      <c r="F63" s="70">
        <v>0</v>
      </c>
      <c r="G63" s="70">
        <f t="shared" si="8"/>
        <v>0</v>
      </c>
      <c r="H63" s="694" t="s">
        <v>432</v>
      </c>
      <c r="I63" s="695"/>
      <c r="J63" s="208"/>
    </row>
    <row r="64" spans="2:19" x14ac:dyDescent="0.2">
      <c r="B64" s="686"/>
      <c r="C64" s="71">
        <v>0.4</v>
      </c>
      <c r="D64" s="72">
        <v>0</v>
      </c>
      <c r="E64" s="72">
        <v>0</v>
      </c>
      <c r="F64" s="72">
        <v>0</v>
      </c>
      <c r="G64" s="72">
        <f t="shared" si="8"/>
        <v>0</v>
      </c>
      <c r="H64" s="694"/>
      <c r="I64" s="695"/>
      <c r="J64" s="208"/>
    </row>
    <row r="65" spans="2:10" x14ac:dyDescent="0.2">
      <c r="B65" s="715"/>
      <c r="C65" s="79">
        <v>0.6</v>
      </c>
      <c r="D65" s="72">
        <v>0</v>
      </c>
      <c r="E65" s="72">
        <v>0</v>
      </c>
      <c r="F65" s="72">
        <v>0</v>
      </c>
      <c r="G65" s="72">
        <f t="shared" si="8"/>
        <v>0</v>
      </c>
      <c r="H65" s="694"/>
      <c r="I65" s="695"/>
      <c r="J65" s="208"/>
    </row>
    <row r="66" spans="2:10" ht="12.75" customHeight="1" x14ac:dyDescent="0.2">
      <c r="B66" s="721" t="s">
        <v>442</v>
      </c>
      <c r="C66" s="80" t="s">
        <v>408</v>
      </c>
      <c r="D66" s="70">
        <v>0</v>
      </c>
      <c r="E66" s="70">
        <v>0</v>
      </c>
      <c r="F66" s="70">
        <v>0</v>
      </c>
      <c r="G66" s="70">
        <f t="shared" si="8"/>
        <v>0</v>
      </c>
      <c r="H66" s="694" t="s">
        <v>432</v>
      </c>
      <c r="I66" s="695"/>
      <c r="J66" s="208"/>
    </row>
    <row r="67" spans="2:10" ht="15.75" customHeight="1" x14ac:dyDescent="0.2">
      <c r="B67" s="686"/>
      <c r="C67" s="71">
        <v>0.4</v>
      </c>
      <c r="D67" s="72">
        <v>0</v>
      </c>
      <c r="E67" s="72">
        <v>0</v>
      </c>
      <c r="F67" s="72">
        <v>0</v>
      </c>
      <c r="G67" s="72">
        <f t="shared" si="8"/>
        <v>0</v>
      </c>
      <c r="H67" s="694"/>
      <c r="I67" s="695"/>
      <c r="J67" s="208"/>
    </row>
    <row r="68" spans="2:10" ht="15.75" customHeight="1" thickBot="1" x14ac:dyDescent="0.25">
      <c r="B68" s="686"/>
      <c r="C68" s="77">
        <v>0.6</v>
      </c>
      <c r="D68" s="78">
        <v>0</v>
      </c>
      <c r="E68" s="78">
        <v>0</v>
      </c>
      <c r="F68" s="78">
        <v>0</v>
      </c>
      <c r="G68" s="78">
        <f t="shared" si="8"/>
        <v>0</v>
      </c>
      <c r="H68" s="720"/>
      <c r="I68" s="661"/>
      <c r="J68" s="208"/>
    </row>
    <row r="69" spans="2:10" ht="12.75" customHeight="1" x14ac:dyDescent="0.2">
      <c r="B69" s="685" t="s">
        <v>443</v>
      </c>
      <c r="C69" s="68" t="s">
        <v>408</v>
      </c>
      <c r="D69" s="69">
        <f>D70+D71</f>
        <v>97</v>
      </c>
      <c r="E69" s="69">
        <f t="shared" ref="E69:F69" si="12">E70+E71</f>
        <v>29</v>
      </c>
      <c r="F69" s="69">
        <f t="shared" si="12"/>
        <v>3</v>
      </c>
      <c r="G69" s="69">
        <f t="shared" si="8"/>
        <v>129</v>
      </c>
      <c r="H69" s="688"/>
      <c r="I69" s="689"/>
      <c r="J69" s="208"/>
    </row>
    <row r="70" spans="2:10" ht="15.75" customHeight="1" x14ac:dyDescent="0.2">
      <c r="B70" s="686"/>
      <c r="C70" s="71">
        <v>0.4</v>
      </c>
      <c r="D70" s="72">
        <v>39</v>
      </c>
      <c r="E70" s="72">
        <v>12</v>
      </c>
      <c r="F70" s="72">
        <v>1</v>
      </c>
      <c r="G70" s="72">
        <f t="shared" si="8"/>
        <v>52</v>
      </c>
      <c r="H70" s="694" t="s">
        <v>432</v>
      </c>
      <c r="I70" s="695"/>
      <c r="J70" s="208"/>
    </row>
    <row r="71" spans="2:10" ht="15.75" customHeight="1" thickBot="1" x14ac:dyDescent="0.25">
      <c r="B71" s="687"/>
      <c r="C71" s="73">
        <v>0.6</v>
      </c>
      <c r="D71" s="74">
        <v>58</v>
      </c>
      <c r="E71" s="74">
        <v>17</v>
      </c>
      <c r="F71" s="74">
        <v>2</v>
      </c>
      <c r="G71" s="74">
        <f t="shared" si="8"/>
        <v>77</v>
      </c>
      <c r="H71" s="670"/>
      <c r="I71" s="697"/>
      <c r="J71" s="208"/>
    </row>
    <row r="72" spans="2:10" ht="12.75" customHeight="1" x14ac:dyDescent="0.2">
      <c r="B72" s="686" t="s">
        <v>444</v>
      </c>
      <c r="C72" s="75" t="s">
        <v>408</v>
      </c>
      <c r="D72" s="76">
        <f>D73+D74</f>
        <v>206</v>
      </c>
      <c r="E72" s="76">
        <f>E73+E74</f>
        <v>142</v>
      </c>
      <c r="F72" s="76">
        <f t="shared" ref="F72" si="13">F73+F74</f>
        <v>11</v>
      </c>
      <c r="G72" s="76">
        <f t="shared" si="8"/>
        <v>359</v>
      </c>
      <c r="H72" s="719" t="s">
        <v>432</v>
      </c>
      <c r="I72" s="662"/>
      <c r="J72" s="208"/>
    </row>
    <row r="73" spans="2:10" ht="15.75" customHeight="1" x14ac:dyDescent="0.2">
      <c r="B73" s="686"/>
      <c r="C73" s="71">
        <v>0.4</v>
      </c>
      <c r="D73" s="72">
        <v>82</v>
      </c>
      <c r="E73" s="72">
        <v>57</v>
      </c>
      <c r="F73" s="72">
        <v>4</v>
      </c>
      <c r="G73" s="72">
        <f t="shared" si="8"/>
        <v>143</v>
      </c>
      <c r="H73" s="694"/>
      <c r="I73" s="695"/>
      <c r="J73" s="208"/>
    </row>
    <row r="74" spans="2:10" ht="15.75" customHeight="1" thickBot="1" x14ac:dyDescent="0.25">
      <c r="B74" s="686"/>
      <c r="C74" s="77">
        <v>0.6</v>
      </c>
      <c r="D74" s="78">
        <v>124</v>
      </c>
      <c r="E74" s="78">
        <v>85</v>
      </c>
      <c r="F74" s="78">
        <v>7</v>
      </c>
      <c r="G74" s="78">
        <f t="shared" si="8"/>
        <v>216</v>
      </c>
      <c r="H74" s="720"/>
      <c r="I74" s="661"/>
      <c r="J74" s="208"/>
    </row>
    <row r="75" spans="2:10" x14ac:dyDescent="0.2">
      <c r="B75" s="685" t="s">
        <v>445</v>
      </c>
      <c r="C75" s="68" t="s">
        <v>408</v>
      </c>
      <c r="D75" s="69">
        <f>D76+D77</f>
        <v>193</v>
      </c>
      <c r="E75" s="69">
        <f>E76+E77</f>
        <v>125</v>
      </c>
      <c r="F75" s="69">
        <f t="shared" ref="F75" si="14">F76+F77</f>
        <v>8</v>
      </c>
      <c r="G75" s="69">
        <f t="shared" si="8"/>
        <v>326</v>
      </c>
      <c r="H75" s="688" t="s">
        <v>432</v>
      </c>
      <c r="I75" s="689"/>
      <c r="J75" s="208"/>
    </row>
    <row r="76" spans="2:10" ht="15.75" customHeight="1" x14ac:dyDescent="0.2">
      <c r="B76" s="686"/>
      <c r="C76" s="71">
        <v>0.4</v>
      </c>
      <c r="D76" s="72">
        <v>77</v>
      </c>
      <c r="E76" s="72">
        <v>50</v>
      </c>
      <c r="F76" s="72">
        <v>3</v>
      </c>
      <c r="G76" s="72">
        <f t="shared" si="8"/>
        <v>130</v>
      </c>
      <c r="H76" s="694"/>
      <c r="I76" s="695"/>
      <c r="J76" s="208"/>
    </row>
    <row r="77" spans="2:10" ht="15.75" customHeight="1" thickBot="1" x14ac:dyDescent="0.25">
      <c r="B77" s="687"/>
      <c r="C77" s="73">
        <v>0.6</v>
      </c>
      <c r="D77" s="74">
        <v>116</v>
      </c>
      <c r="E77" s="74">
        <v>75</v>
      </c>
      <c r="F77" s="74">
        <v>5</v>
      </c>
      <c r="G77" s="74">
        <f t="shared" si="8"/>
        <v>196</v>
      </c>
      <c r="H77" s="670"/>
      <c r="I77" s="697"/>
      <c r="J77" s="208"/>
    </row>
    <row r="78" spans="2:10" ht="19.5" customHeight="1" x14ac:dyDescent="0.2"/>
    <row r="79" spans="2:10" ht="65.25" customHeight="1" x14ac:dyDescent="0.2">
      <c r="B79" s="730" t="s">
        <v>905</v>
      </c>
      <c r="C79" s="730"/>
      <c r="D79" s="730"/>
      <c r="E79" s="730"/>
      <c r="F79" s="730"/>
    </row>
  </sheetData>
  <mergeCells count="186">
    <mergeCell ref="B75:B77"/>
    <mergeCell ref="H75:I75"/>
    <mergeCell ref="H76:I76"/>
    <mergeCell ref="H77:I77"/>
    <mergeCell ref="B79:F79"/>
    <mergeCell ref="B69:B71"/>
    <mergeCell ref="H69:I69"/>
    <mergeCell ref="H70:I70"/>
    <mergeCell ref="H71:I71"/>
    <mergeCell ref="B72:B74"/>
    <mergeCell ref="H72:I72"/>
    <mergeCell ref="H73:I73"/>
    <mergeCell ref="H74:I74"/>
    <mergeCell ref="B63:B65"/>
    <mergeCell ref="H63:I63"/>
    <mergeCell ref="H64:I64"/>
    <mergeCell ref="H65:I65"/>
    <mergeCell ref="B66:B68"/>
    <mergeCell ref="H66:I66"/>
    <mergeCell ref="H67:I67"/>
    <mergeCell ref="H68:I68"/>
    <mergeCell ref="B57:B59"/>
    <mergeCell ref="H57:I57"/>
    <mergeCell ref="H58:I58"/>
    <mergeCell ref="H59:I59"/>
    <mergeCell ref="B60:B62"/>
    <mergeCell ref="H60:I60"/>
    <mergeCell ref="H61:I61"/>
    <mergeCell ref="H62:I62"/>
    <mergeCell ref="B54:B56"/>
    <mergeCell ref="H54:I54"/>
    <mergeCell ref="K54:K56"/>
    <mergeCell ref="R54:S54"/>
    <mergeCell ref="H55:I55"/>
    <mergeCell ref="R55:S55"/>
    <mergeCell ref="H56:I56"/>
    <mergeCell ref="R56:S56"/>
    <mergeCell ref="B51:B53"/>
    <mergeCell ref="H51:I51"/>
    <mergeCell ref="K51:K53"/>
    <mergeCell ref="R51:S51"/>
    <mergeCell ref="H52:I52"/>
    <mergeCell ref="R52:S52"/>
    <mergeCell ref="H53:I53"/>
    <mergeCell ref="R53:S53"/>
    <mergeCell ref="B48:B50"/>
    <mergeCell ref="H48:I48"/>
    <mergeCell ref="K48:K50"/>
    <mergeCell ref="R48:S48"/>
    <mergeCell ref="H49:I49"/>
    <mergeCell ref="R49:S49"/>
    <mergeCell ref="H50:I50"/>
    <mergeCell ref="R50:S50"/>
    <mergeCell ref="B45:B47"/>
    <mergeCell ref="H45:I45"/>
    <mergeCell ref="K45:K47"/>
    <mergeCell ref="R45:S45"/>
    <mergeCell ref="H46:I46"/>
    <mergeCell ref="R46:S46"/>
    <mergeCell ref="H47:I47"/>
    <mergeCell ref="R47:S47"/>
    <mergeCell ref="B42:B44"/>
    <mergeCell ref="H42:I42"/>
    <mergeCell ref="K42:K44"/>
    <mergeCell ref="R42:S42"/>
    <mergeCell ref="H43:I43"/>
    <mergeCell ref="R43:S43"/>
    <mergeCell ref="H44:I44"/>
    <mergeCell ref="R44:S44"/>
    <mergeCell ref="B39:B41"/>
    <mergeCell ref="H39:I39"/>
    <mergeCell ref="K39:K41"/>
    <mergeCell ref="R39:S39"/>
    <mergeCell ref="H40:I40"/>
    <mergeCell ref="R40:S40"/>
    <mergeCell ref="H41:I41"/>
    <mergeCell ref="R41:S41"/>
    <mergeCell ref="B36:B38"/>
    <mergeCell ref="H36:I36"/>
    <mergeCell ref="K36:K38"/>
    <mergeCell ref="R36:S36"/>
    <mergeCell ref="H37:I37"/>
    <mergeCell ref="R37:S37"/>
    <mergeCell ref="H38:I38"/>
    <mergeCell ref="R38:S38"/>
    <mergeCell ref="B33:B35"/>
    <mergeCell ref="H33:I33"/>
    <mergeCell ref="K33:K35"/>
    <mergeCell ref="R33:S33"/>
    <mergeCell ref="H34:I34"/>
    <mergeCell ref="R34:S34"/>
    <mergeCell ref="H35:I35"/>
    <mergeCell ref="R35:S35"/>
    <mergeCell ref="B30:B32"/>
    <mergeCell ref="H30:I30"/>
    <mergeCell ref="K30:K32"/>
    <mergeCell ref="R30:S30"/>
    <mergeCell ref="H31:I31"/>
    <mergeCell ref="R31:S31"/>
    <mergeCell ref="H32:I32"/>
    <mergeCell ref="R32:S32"/>
    <mergeCell ref="B27:B29"/>
    <mergeCell ref="H27:I27"/>
    <mergeCell ref="K27:K29"/>
    <mergeCell ref="R27:S27"/>
    <mergeCell ref="H28:I28"/>
    <mergeCell ref="R28:S28"/>
    <mergeCell ref="H29:I29"/>
    <mergeCell ref="R29:S29"/>
    <mergeCell ref="B24:B26"/>
    <mergeCell ref="H24:I24"/>
    <mergeCell ref="K24:K26"/>
    <mergeCell ref="R24:S24"/>
    <mergeCell ref="H25:I25"/>
    <mergeCell ref="R25:S25"/>
    <mergeCell ref="H26:I26"/>
    <mergeCell ref="R26:S26"/>
    <mergeCell ref="B21:B23"/>
    <mergeCell ref="H21:I21"/>
    <mergeCell ref="K21:K23"/>
    <mergeCell ref="R21:S21"/>
    <mergeCell ref="H22:I22"/>
    <mergeCell ref="R22:S22"/>
    <mergeCell ref="H23:I23"/>
    <mergeCell ref="R23:S23"/>
    <mergeCell ref="B18:B20"/>
    <mergeCell ref="H18:I18"/>
    <mergeCell ref="K18:K20"/>
    <mergeCell ref="R18:S18"/>
    <mergeCell ref="H19:I19"/>
    <mergeCell ref="R19:S19"/>
    <mergeCell ref="H20:I20"/>
    <mergeCell ref="R20:S20"/>
    <mergeCell ref="B15:B17"/>
    <mergeCell ref="H15:I15"/>
    <mergeCell ref="K15:K17"/>
    <mergeCell ref="R15:S15"/>
    <mergeCell ref="H16:I16"/>
    <mergeCell ref="R16:S16"/>
    <mergeCell ref="H17:I17"/>
    <mergeCell ref="R17:S17"/>
    <mergeCell ref="B12:B14"/>
    <mergeCell ref="H12:I12"/>
    <mergeCell ref="K12:K14"/>
    <mergeCell ref="R12:S12"/>
    <mergeCell ref="H13:I13"/>
    <mergeCell ref="R13:S13"/>
    <mergeCell ref="H14:I14"/>
    <mergeCell ref="R14:S14"/>
    <mergeCell ref="K9:S9"/>
    <mergeCell ref="K10:L11"/>
    <mergeCell ref="M10:M11"/>
    <mergeCell ref="N10:N11"/>
    <mergeCell ref="O10:O11"/>
    <mergeCell ref="P10:P11"/>
    <mergeCell ref="Q10:Q11"/>
    <mergeCell ref="R10:S11"/>
    <mergeCell ref="B9:C10"/>
    <mergeCell ref="D9:D10"/>
    <mergeCell ref="E9:E10"/>
    <mergeCell ref="F9:F10"/>
    <mergeCell ref="G9:G10"/>
    <mergeCell ref="H9:I10"/>
    <mergeCell ref="R6:R7"/>
    <mergeCell ref="S6:S7"/>
    <mergeCell ref="B7:C7"/>
    <mergeCell ref="E7:F7"/>
    <mergeCell ref="B8:I8"/>
    <mergeCell ref="K8:L8"/>
    <mergeCell ref="M8:N8"/>
    <mergeCell ref="O8:P8"/>
    <mergeCell ref="B6:C6"/>
    <mergeCell ref="E6:F6"/>
    <mergeCell ref="K6:L7"/>
    <mergeCell ref="M6:N7"/>
    <mergeCell ref="O6:P7"/>
    <mergeCell ref="Q6:Q7"/>
    <mergeCell ref="C2:H2"/>
    <mergeCell ref="K2:K5"/>
    <mergeCell ref="L2:R2"/>
    <mergeCell ref="C3:H3"/>
    <mergeCell ref="L3:R3"/>
    <mergeCell ref="C4:H4"/>
    <mergeCell ref="L4:R4"/>
    <mergeCell ref="C5:H5"/>
    <mergeCell ref="L5:R5"/>
  </mergeCells>
  <conditionalFormatting sqref="D31:F32 D34:F35 D37:F38 D43:F44 D16:F17 D40:F41 D12:F14 D22:F23 H12:H37 H39:H44 D25:F26 D28:F29 D19:F20">
    <cfRule type="cellIs" dxfId="108" priority="109" operator="lessThan">
      <formula>0</formula>
    </cfRule>
  </conditionalFormatting>
  <conditionalFormatting sqref="D15:F15">
    <cfRule type="cellIs" dxfId="107" priority="87" operator="lessThan">
      <formula>0</formula>
    </cfRule>
  </conditionalFormatting>
  <conditionalFormatting sqref="H46">
    <cfRule type="cellIs" dxfId="106" priority="108" operator="lessThan">
      <formula>0</formula>
    </cfRule>
  </conditionalFormatting>
  <conditionalFormatting sqref="D46:F47">
    <cfRule type="cellIs" dxfId="105" priority="107" operator="lessThan">
      <formula>0</formula>
    </cfRule>
  </conditionalFormatting>
  <conditionalFormatting sqref="E45:F45">
    <cfRule type="cellIs" dxfId="104" priority="106" operator="lessThan">
      <formula>0</formula>
    </cfRule>
  </conditionalFormatting>
  <conditionalFormatting sqref="D49:F50">
    <cfRule type="cellIs" dxfId="103" priority="105" operator="lessThan">
      <formula>0</formula>
    </cfRule>
  </conditionalFormatting>
  <conditionalFormatting sqref="D48:F48">
    <cfRule type="cellIs" dxfId="102" priority="104" operator="lessThan">
      <formula>0</formula>
    </cfRule>
  </conditionalFormatting>
  <conditionalFormatting sqref="D52:F53">
    <cfRule type="cellIs" dxfId="101" priority="103" operator="lessThan">
      <formula>0</formula>
    </cfRule>
  </conditionalFormatting>
  <conditionalFormatting sqref="D51:F51">
    <cfRule type="cellIs" dxfId="100" priority="102" operator="lessThan">
      <formula>0</formula>
    </cfRule>
  </conditionalFormatting>
  <conditionalFormatting sqref="D55:F56">
    <cfRule type="cellIs" dxfId="99" priority="101" operator="lessThan">
      <formula>0</formula>
    </cfRule>
  </conditionalFormatting>
  <conditionalFormatting sqref="D54:F54">
    <cfRule type="cellIs" dxfId="98" priority="100" operator="lessThan">
      <formula>0</formula>
    </cfRule>
  </conditionalFormatting>
  <conditionalFormatting sqref="D58:F59">
    <cfRule type="cellIs" dxfId="97" priority="99" operator="lessThan">
      <formula>0</formula>
    </cfRule>
  </conditionalFormatting>
  <conditionalFormatting sqref="D57:F57">
    <cfRule type="cellIs" dxfId="96" priority="98" operator="lessThan">
      <formula>0</formula>
    </cfRule>
  </conditionalFormatting>
  <conditionalFormatting sqref="D61:F62">
    <cfRule type="cellIs" dxfId="95" priority="97" operator="lessThan">
      <formula>0</formula>
    </cfRule>
  </conditionalFormatting>
  <conditionalFormatting sqref="D60:F60">
    <cfRule type="cellIs" dxfId="94" priority="96" operator="lessThan">
      <formula>0</formula>
    </cfRule>
  </conditionalFormatting>
  <conditionalFormatting sqref="D64:F65">
    <cfRule type="cellIs" dxfId="93" priority="95" operator="lessThan">
      <formula>0</formula>
    </cfRule>
  </conditionalFormatting>
  <conditionalFormatting sqref="D63:F63">
    <cfRule type="cellIs" dxfId="92" priority="94" operator="lessThan">
      <formula>0</formula>
    </cfRule>
  </conditionalFormatting>
  <conditionalFormatting sqref="D67:F68">
    <cfRule type="cellIs" dxfId="91" priority="93" operator="lessThan">
      <formula>0</formula>
    </cfRule>
  </conditionalFormatting>
  <conditionalFormatting sqref="D66:F66">
    <cfRule type="cellIs" dxfId="90" priority="92" operator="lessThan">
      <formula>0</formula>
    </cfRule>
  </conditionalFormatting>
  <conditionalFormatting sqref="D73:F74">
    <cfRule type="cellIs" dxfId="89" priority="91" operator="lessThan">
      <formula>0</formula>
    </cfRule>
  </conditionalFormatting>
  <conditionalFormatting sqref="D72:F72">
    <cfRule type="cellIs" dxfId="88" priority="90" operator="lessThan">
      <formula>0</formula>
    </cfRule>
  </conditionalFormatting>
  <conditionalFormatting sqref="D45">
    <cfRule type="cellIs" dxfId="87" priority="89" operator="lessThan">
      <formula>0</formula>
    </cfRule>
  </conditionalFormatting>
  <conditionalFormatting sqref="D70:F71">
    <cfRule type="cellIs" dxfId="86" priority="88" operator="lessThan">
      <formula>0</formula>
    </cfRule>
  </conditionalFormatting>
  <conditionalFormatting sqref="H45">
    <cfRule type="cellIs" dxfId="85" priority="86" operator="lessThan">
      <formula>0</formula>
    </cfRule>
  </conditionalFormatting>
  <conditionalFormatting sqref="D76:F77">
    <cfRule type="cellIs" dxfId="84" priority="85" operator="lessThan">
      <formula>0</formula>
    </cfRule>
  </conditionalFormatting>
  <conditionalFormatting sqref="H47:H77">
    <cfRule type="cellIs" dxfId="83" priority="84" operator="lessThan">
      <formula>0</formula>
    </cfRule>
  </conditionalFormatting>
  <conditionalFormatting sqref="D18:F18">
    <cfRule type="cellIs" dxfId="82" priority="83" operator="lessThan">
      <formula>0</formula>
    </cfRule>
  </conditionalFormatting>
  <conditionalFormatting sqref="D21:F21">
    <cfRule type="cellIs" dxfId="81" priority="82" operator="lessThan">
      <formula>0</formula>
    </cfRule>
  </conditionalFormatting>
  <conditionalFormatting sqref="D24:F24">
    <cfRule type="cellIs" dxfId="80" priority="81" operator="lessThan">
      <formula>0</formula>
    </cfRule>
  </conditionalFormatting>
  <conditionalFormatting sqref="D27:F27">
    <cfRule type="cellIs" dxfId="79" priority="80" operator="lessThan">
      <formula>0</formula>
    </cfRule>
  </conditionalFormatting>
  <conditionalFormatting sqref="D30:F30">
    <cfRule type="cellIs" dxfId="78" priority="79" operator="lessThan">
      <formula>0</formula>
    </cfRule>
  </conditionalFormatting>
  <conditionalFormatting sqref="D33:F33">
    <cfRule type="cellIs" dxfId="77" priority="78" operator="lessThan">
      <formula>0</formula>
    </cfRule>
  </conditionalFormatting>
  <conditionalFormatting sqref="D36:F36">
    <cfRule type="cellIs" dxfId="76" priority="77" operator="lessThan">
      <formula>0</formula>
    </cfRule>
  </conditionalFormatting>
  <conditionalFormatting sqref="D39:F39">
    <cfRule type="cellIs" dxfId="75" priority="76" operator="lessThan">
      <formula>0</formula>
    </cfRule>
  </conditionalFormatting>
  <conditionalFormatting sqref="D42:F42">
    <cfRule type="cellIs" dxfId="74" priority="75" operator="lessThan">
      <formula>0</formula>
    </cfRule>
  </conditionalFormatting>
  <conditionalFormatting sqref="D75:F75">
    <cfRule type="cellIs" dxfId="73" priority="74" operator="lessThan">
      <formula>0</formula>
    </cfRule>
  </conditionalFormatting>
  <conditionalFormatting sqref="D69:F69">
    <cfRule type="cellIs" dxfId="72" priority="73" operator="lessThan">
      <formula>0</formula>
    </cfRule>
  </conditionalFormatting>
  <conditionalFormatting sqref="G46:G47">
    <cfRule type="cellIs" dxfId="71" priority="71" operator="lessThan">
      <formula>0</formula>
    </cfRule>
  </conditionalFormatting>
  <conditionalFormatting sqref="G45">
    <cfRule type="cellIs" dxfId="70" priority="70" operator="lessThan">
      <formula>0</formula>
    </cfRule>
  </conditionalFormatting>
  <conditionalFormatting sqref="G49:G50">
    <cfRule type="cellIs" dxfId="69" priority="69" operator="lessThan">
      <formula>0</formula>
    </cfRule>
  </conditionalFormatting>
  <conditionalFormatting sqref="G48">
    <cfRule type="cellIs" dxfId="68" priority="68" operator="lessThan">
      <formula>0</formula>
    </cfRule>
  </conditionalFormatting>
  <conditionalFormatting sqref="G52:G53">
    <cfRule type="cellIs" dxfId="67" priority="67" operator="lessThan">
      <formula>0</formula>
    </cfRule>
  </conditionalFormatting>
  <conditionalFormatting sqref="G51">
    <cfRule type="cellIs" dxfId="66" priority="66" operator="lessThan">
      <formula>0</formula>
    </cfRule>
  </conditionalFormatting>
  <conditionalFormatting sqref="G55:G56">
    <cfRule type="cellIs" dxfId="65" priority="65" operator="lessThan">
      <formula>0</formula>
    </cfRule>
  </conditionalFormatting>
  <conditionalFormatting sqref="G54">
    <cfRule type="cellIs" dxfId="64" priority="64" operator="lessThan">
      <formula>0</formula>
    </cfRule>
  </conditionalFormatting>
  <conditionalFormatting sqref="G58:G59">
    <cfRule type="cellIs" dxfId="63" priority="63" operator="lessThan">
      <formula>0</formula>
    </cfRule>
  </conditionalFormatting>
  <conditionalFormatting sqref="G57">
    <cfRule type="cellIs" dxfId="62" priority="62" operator="lessThan">
      <formula>0</formula>
    </cfRule>
  </conditionalFormatting>
  <conditionalFormatting sqref="G61:G62">
    <cfRule type="cellIs" dxfId="61" priority="61" operator="lessThan">
      <formula>0</formula>
    </cfRule>
  </conditionalFormatting>
  <conditionalFormatting sqref="G60">
    <cfRule type="cellIs" dxfId="60" priority="60" operator="lessThan">
      <formula>0</formula>
    </cfRule>
  </conditionalFormatting>
  <conditionalFormatting sqref="G64:G65">
    <cfRule type="cellIs" dxfId="59" priority="59" operator="lessThan">
      <formula>0</formula>
    </cfRule>
  </conditionalFormatting>
  <conditionalFormatting sqref="G63">
    <cfRule type="cellIs" dxfId="58" priority="58" operator="lessThan">
      <formula>0</formula>
    </cfRule>
  </conditionalFormatting>
  <conditionalFormatting sqref="G67:G68">
    <cfRule type="cellIs" dxfId="57" priority="57" operator="lessThan">
      <formula>0</formula>
    </cfRule>
  </conditionalFormatting>
  <conditionalFormatting sqref="G66">
    <cfRule type="cellIs" dxfId="56" priority="56" operator="lessThan">
      <formula>0</formula>
    </cfRule>
  </conditionalFormatting>
  <conditionalFormatting sqref="G73:G74">
    <cfRule type="cellIs" dxfId="55" priority="55" operator="lessThan">
      <formula>0</formula>
    </cfRule>
  </conditionalFormatting>
  <conditionalFormatting sqref="G72">
    <cfRule type="cellIs" dxfId="54" priority="54" operator="lessThan">
      <formula>0</formula>
    </cfRule>
  </conditionalFormatting>
  <conditionalFormatting sqref="G70:G71">
    <cfRule type="cellIs" dxfId="53" priority="53" operator="lessThan">
      <formula>0</formula>
    </cfRule>
  </conditionalFormatting>
  <conditionalFormatting sqref="G15">
    <cfRule type="cellIs" dxfId="52" priority="52" operator="lessThan">
      <formula>0</formula>
    </cfRule>
  </conditionalFormatting>
  <conditionalFormatting sqref="G76:G77">
    <cfRule type="cellIs" dxfId="51" priority="51" operator="lessThan">
      <formula>0</formula>
    </cfRule>
  </conditionalFormatting>
  <conditionalFormatting sqref="G18">
    <cfRule type="cellIs" dxfId="50" priority="50" operator="lessThan">
      <formula>0</formula>
    </cfRule>
  </conditionalFormatting>
  <conditionalFormatting sqref="G21">
    <cfRule type="cellIs" dxfId="49" priority="49" operator="lessThan">
      <formula>0</formula>
    </cfRule>
  </conditionalFormatting>
  <conditionalFormatting sqref="G24">
    <cfRule type="cellIs" dxfId="48" priority="48" operator="lessThan">
      <formula>0</formula>
    </cfRule>
  </conditionalFormatting>
  <conditionalFormatting sqref="G27">
    <cfRule type="cellIs" dxfId="47" priority="47" operator="lessThan">
      <formula>0</formula>
    </cfRule>
  </conditionalFormatting>
  <conditionalFormatting sqref="G30">
    <cfRule type="cellIs" dxfId="46" priority="46" operator="lessThan">
      <formula>0</formula>
    </cfRule>
  </conditionalFormatting>
  <conditionalFormatting sqref="G33">
    <cfRule type="cellIs" dxfId="45" priority="45" operator="lessThan">
      <formula>0</formula>
    </cfRule>
  </conditionalFormatting>
  <conditionalFormatting sqref="G36">
    <cfRule type="cellIs" dxfId="44" priority="44" operator="lessThan">
      <formula>0</formula>
    </cfRule>
  </conditionalFormatting>
  <conditionalFormatting sqref="G39">
    <cfRule type="cellIs" dxfId="43" priority="43" operator="lessThan">
      <formula>0</formula>
    </cfRule>
  </conditionalFormatting>
  <conditionalFormatting sqref="G42">
    <cfRule type="cellIs" dxfId="42" priority="42" operator="lessThan">
      <formula>0</formula>
    </cfRule>
  </conditionalFormatting>
  <conditionalFormatting sqref="G75">
    <cfRule type="cellIs" dxfId="41" priority="41" operator="lessThan">
      <formula>0</formula>
    </cfRule>
  </conditionalFormatting>
  <conditionalFormatting sqref="G69">
    <cfRule type="cellIs" dxfId="40" priority="40" operator="lessThan">
      <formula>0</formula>
    </cfRule>
  </conditionalFormatting>
  <conditionalFormatting sqref="G19:G20 G25:G26 G31:G32 G34:G35 G37:G38 G43:G44 G16:G17 G28:G29 G40:G41 G12:G14 G22:G23">
    <cfRule type="cellIs" dxfId="39" priority="72" operator="lessThan">
      <formula>0</formula>
    </cfRule>
  </conditionalFormatting>
  <conditionalFormatting sqref="H38">
    <cfRule type="cellIs" dxfId="38" priority="39" operator="lessThan">
      <formula>0</formula>
    </cfRule>
  </conditionalFormatting>
  <conditionalFormatting sqref="P12:R12 M16:N17 M19:N20 P19:Q20 P25:Q26 M25:N26 M28:N29 P28:Q29 M36:N38 P34:Q38 P16:Q17 R18:R30 Q15 M12:N14 O13:Q14 M22:Q23 M31:Q32 M34:O35 R32:R35 P40:R41 R37:R38 M40:N41">
    <cfRule type="cellIs" dxfId="37" priority="38" operator="lessThan">
      <formula>0</formula>
    </cfRule>
  </conditionalFormatting>
  <conditionalFormatting sqref="R13:R14 R43:R44 R46:R47 R49:R50 R52:R53 R55:R56">
    <cfRule type="cellIs" dxfId="36" priority="37" operator="lessThan">
      <formula>0</formula>
    </cfRule>
  </conditionalFormatting>
  <conditionalFormatting sqref="O12 O16:O17 O19:O20 O25:O26 O28:O29 O36:O38 O40:O41">
    <cfRule type="cellIs" dxfId="35" priority="36" operator="lessThan">
      <formula>0</formula>
    </cfRule>
  </conditionalFormatting>
  <conditionalFormatting sqref="M15:N15 P15">
    <cfRule type="cellIs" dxfId="34" priority="35" operator="lessThan">
      <formula>0</formula>
    </cfRule>
  </conditionalFormatting>
  <conditionalFormatting sqref="O15">
    <cfRule type="cellIs" dxfId="33" priority="34" operator="lessThan">
      <formula>0</formula>
    </cfRule>
  </conditionalFormatting>
  <conditionalFormatting sqref="Q18">
    <cfRule type="cellIs" dxfId="32" priority="33" operator="lessThan">
      <formula>0</formula>
    </cfRule>
  </conditionalFormatting>
  <conditionalFormatting sqref="M18:N18 P18">
    <cfRule type="cellIs" dxfId="31" priority="32" operator="lessThan">
      <formula>0</formula>
    </cfRule>
  </conditionalFormatting>
  <conditionalFormatting sqref="O18">
    <cfRule type="cellIs" dxfId="30" priority="31" operator="lessThan">
      <formula>0</formula>
    </cfRule>
  </conditionalFormatting>
  <conditionalFormatting sqref="M24:N24 P24:Q24">
    <cfRule type="cellIs" dxfId="29" priority="30" operator="lessThan">
      <formula>0</formula>
    </cfRule>
  </conditionalFormatting>
  <conditionalFormatting sqref="O24">
    <cfRule type="cellIs" dxfId="28" priority="29" operator="lessThan">
      <formula>0</formula>
    </cfRule>
  </conditionalFormatting>
  <conditionalFormatting sqref="Q27">
    <cfRule type="cellIs" dxfId="27" priority="28" operator="lessThan">
      <formula>0</formula>
    </cfRule>
  </conditionalFormatting>
  <conditionalFormatting sqref="Q30">
    <cfRule type="cellIs" dxfId="26" priority="27" operator="lessThan">
      <formula>0</formula>
    </cfRule>
  </conditionalFormatting>
  <conditionalFormatting sqref="Q33">
    <cfRule type="cellIs" dxfId="25" priority="26" operator="lessThan">
      <formula>0</formula>
    </cfRule>
  </conditionalFormatting>
  <conditionalFormatting sqref="M21:N21 P21:Q21">
    <cfRule type="cellIs" dxfId="24" priority="25" operator="lessThan">
      <formula>0</formula>
    </cfRule>
  </conditionalFormatting>
  <conditionalFormatting sqref="O21">
    <cfRule type="cellIs" dxfId="23" priority="24" operator="lessThan">
      <formula>0</formula>
    </cfRule>
  </conditionalFormatting>
  <conditionalFormatting sqref="M39:N39 P39:Q39">
    <cfRule type="cellIs" dxfId="22" priority="23" operator="lessThan">
      <formula>0</formula>
    </cfRule>
  </conditionalFormatting>
  <conditionalFormatting sqref="O39">
    <cfRule type="cellIs" dxfId="21" priority="22" operator="lessThan">
      <formula>0</formula>
    </cfRule>
  </conditionalFormatting>
  <conditionalFormatting sqref="R51">
    <cfRule type="cellIs" dxfId="20" priority="21" operator="lessThan">
      <formula>0</formula>
    </cfRule>
  </conditionalFormatting>
  <conditionalFormatting sqref="P43:Q44 P46:Q47 P49:Q50 P52:Q53 P55:Q56 M43:N44 M46:N47 M52:N53 M55:N56 M49:N50">
    <cfRule type="cellIs" dxfId="19" priority="20" operator="lessThan">
      <formula>0</formula>
    </cfRule>
  </conditionalFormatting>
  <conditionalFormatting sqref="O43:O44 O46:O47 O49:O50 O52:O53 O55:O56">
    <cfRule type="cellIs" dxfId="18" priority="19" operator="lessThan">
      <formula>0</formula>
    </cfRule>
  </conditionalFormatting>
  <conditionalFormatting sqref="M42:N42 M45:N45 M51:N51 N54 P42:Q42 P45:Q45 P48:Q48 P51:Q51 P54:Q54 M48">
    <cfRule type="cellIs" dxfId="17" priority="18" operator="lessThan">
      <formula>0</formula>
    </cfRule>
  </conditionalFormatting>
  <conditionalFormatting sqref="O42 O45 O48 O51 O54">
    <cfRule type="cellIs" dxfId="16" priority="17" operator="lessThan">
      <formula>0</formula>
    </cfRule>
  </conditionalFormatting>
  <conditionalFormatting sqref="R54">
    <cfRule type="cellIs" dxfId="15" priority="16" operator="lessThan">
      <formula>0</formula>
    </cfRule>
  </conditionalFormatting>
  <conditionalFormatting sqref="R31">
    <cfRule type="cellIs" dxfId="14" priority="15" operator="lessThan">
      <formula>0</formula>
    </cfRule>
  </conditionalFormatting>
  <conditionalFormatting sqref="M27:N27 P27">
    <cfRule type="cellIs" dxfId="13" priority="14" operator="lessThan">
      <formula>0</formula>
    </cfRule>
  </conditionalFormatting>
  <conditionalFormatting sqref="O27">
    <cfRule type="cellIs" dxfId="12" priority="13" operator="lessThan">
      <formula>0</formula>
    </cfRule>
  </conditionalFormatting>
  <conditionalFormatting sqref="M30:N30 P30">
    <cfRule type="cellIs" dxfId="11" priority="12" operator="lessThan">
      <formula>0</formula>
    </cfRule>
  </conditionalFormatting>
  <conditionalFormatting sqref="O30">
    <cfRule type="cellIs" dxfId="10" priority="11" operator="lessThan">
      <formula>0</formula>
    </cfRule>
  </conditionalFormatting>
  <conditionalFormatting sqref="M33:N33 P33">
    <cfRule type="cellIs" dxfId="9" priority="10" operator="lessThan">
      <formula>0</formula>
    </cfRule>
  </conditionalFormatting>
  <conditionalFormatting sqref="O33">
    <cfRule type="cellIs" dxfId="8" priority="9" operator="lessThan">
      <formula>0</formula>
    </cfRule>
  </conditionalFormatting>
  <conditionalFormatting sqref="R15:R17">
    <cfRule type="cellIs" dxfId="7" priority="8" operator="lessThan">
      <formula>0</formula>
    </cfRule>
  </conditionalFormatting>
  <conditionalFormatting sqref="R48">
    <cfRule type="cellIs" dxfId="6" priority="7" operator="lessThan">
      <formula>0</formula>
    </cfRule>
  </conditionalFormatting>
  <conditionalFormatting sqref="R45">
    <cfRule type="cellIs" dxfId="5" priority="6" operator="lessThan">
      <formula>0</formula>
    </cfRule>
  </conditionalFormatting>
  <conditionalFormatting sqref="R42">
    <cfRule type="cellIs" dxfId="4" priority="5" operator="lessThan">
      <formula>0</formula>
    </cfRule>
  </conditionalFormatting>
  <conditionalFormatting sqref="R39">
    <cfRule type="cellIs" dxfId="3" priority="4" operator="lessThan">
      <formula>0</formula>
    </cfRule>
  </conditionalFormatting>
  <conditionalFormatting sqref="R36">
    <cfRule type="cellIs" dxfId="2" priority="3" operator="lessThan">
      <formula>0</formula>
    </cfRule>
  </conditionalFormatting>
  <conditionalFormatting sqref="M54">
    <cfRule type="cellIs" dxfId="1" priority="2" operator="lessThan">
      <formula>0</formula>
    </cfRule>
  </conditionalFormatting>
  <conditionalFormatting sqref="N48">
    <cfRule type="cellIs" dxfId="0" priority="1" operator="lessThan">
      <formula>0</formula>
    </cfRule>
  </conditionalFormatting>
  <dataValidations count="1">
    <dataValidation type="list" allowBlank="1" showInputMessage="1" showErrorMessage="1" sqref="K54:K56 K39:K51 K24:K36" xr:uid="{00000000-0002-0000-0100-000000000000}">
      <formula1>#REF!</formula1>
    </dataValidation>
  </dataValidations>
  <pageMargins left="0.70866141732283472" right="0.70866141732283472" top="0.74803149606299213" bottom="0.74803149606299213" header="0.31496062992125984" footer="0.31496062992125984"/>
  <pageSetup scale="80" orientation="portrait" r:id="rId1"/>
  <drawing r:id="rId2"/>
  <legacyDrawing r:id="rId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theme="2"/>
  </sheetPr>
  <dimension ref="A1:Z276"/>
  <sheetViews>
    <sheetView showGridLines="0" tabSelected="1" topLeftCell="A219" zoomScale="50" zoomScaleNormal="50" zoomScalePageLayoutView="95" workbookViewId="0">
      <pane xSplit="1" topLeftCell="F1" activePane="topRight" state="frozen"/>
      <selection pane="topRight" activeCell="AA13" sqref="AA13"/>
    </sheetView>
  </sheetViews>
  <sheetFormatPr baseColWidth="10" defaultColWidth="10.85546875" defaultRowHeight="12.75" x14ac:dyDescent="0.2"/>
  <cols>
    <col min="1" max="1" width="5.140625" style="1" customWidth="1"/>
    <col min="2" max="2" width="8.28515625" style="1" customWidth="1"/>
    <col min="3" max="3" width="10.5703125" style="1" customWidth="1"/>
    <col min="4" max="4" width="10.85546875" style="1" customWidth="1"/>
    <col min="5" max="5" width="9.42578125" style="1" customWidth="1"/>
    <col min="6" max="6" width="26.140625" style="1" customWidth="1"/>
    <col min="7" max="7" width="12.7109375" style="1" customWidth="1"/>
    <col min="8" max="8" width="14" style="1" customWidth="1"/>
    <col min="9" max="9" width="2.42578125" style="1" hidden="1" customWidth="1"/>
    <col min="10" max="10" width="6.7109375" style="1" customWidth="1"/>
    <col min="11" max="11" width="30.28515625" style="1" customWidth="1"/>
    <col min="12" max="12" width="18.28515625" style="1" customWidth="1"/>
    <col min="13" max="13" width="8.7109375" style="1" customWidth="1"/>
    <col min="14" max="14" width="23" style="1" customWidth="1"/>
    <col min="15" max="15" width="15" style="1" customWidth="1"/>
    <col min="16" max="16" width="23" style="1" customWidth="1"/>
    <col min="17" max="17" width="24.140625" style="1" customWidth="1"/>
    <col min="18" max="18" width="16.42578125" style="1" customWidth="1"/>
    <col min="19" max="19" width="44.42578125" style="1" customWidth="1"/>
    <col min="20" max="20" width="8.42578125" style="1" customWidth="1"/>
    <col min="21" max="21" width="10.140625" style="1" customWidth="1"/>
    <col min="22" max="22" width="11.42578125" style="1" bestFit="1" customWidth="1"/>
    <col min="23" max="24" width="11.5703125" style="1" customWidth="1"/>
    <col min="25" max="16384" width="10.85546875" style="1"/>
  </cols>
  <sheetData>
    <row r="1" spans="1:21" ht="10.5" customHeight="1" x14ac:dyDescent="0.2">
      <c r="B1" s="866" t="s">
        <v>139</v>
      </c>
      <c r="C1" s="867"/>
      <c r="D1" s="867"/>
      <c r="E1" s="867"/>
      <c r="F1" s="867"/>
      <c r="G1" s="867"/>
      <c r="H1" s="867"/>
      <c r="I1" s="867"/>
      <c r="J1" s="867"/>
      <c r="K1" s="867"/>
      <c r="L1" s="867"/>
      <c r="M1" s="867"/>
      <c r="N1" s="867"/>
      <c r="O1" s="867"/>
      <c r="P1" s="867"/>
      <c r="Q1" s="867"/>
      <c r="R1" s="867"/>
      <c r="S1" s="867"/>
      <c r="T1" s="867"/>
      <c r="U1" s="868"/>
    </row>
    <row r="2" spans="1:21" ht="25.5" customHeight="1" x14ac:dyDescent="0.2">
      <c r="A2" s="1" t="s">
        <v>970</v>
      </c>
      <c r="B2" s="869" t="s">
        <v>140</v>
      </c>
      <c r="C2" s="870"/>
      <c r="D2" s="870"/>
      <c r="E2" s="870"/>
      <c r="F2" s="870"/>
      <c r="G2" s="870"/>
      <c r="H2" s="870"/>
      <c r="I2" s="870"/>
      <c r="J2" s="870"/>
      <c r="K2" s="870"/>
      <c r="L2" s="870"/>
      <c r="M2" s="870"/>
      <c r="N2" s="870"/>
      <c r="O2" s="870"/>
      <c r="P2" s="870"/>
      <c r="Q2" s="870"/>
      <c r="R2" s="870"/>
      <c r="S2" s="870"/>
      <c r="T2" s="870"/>
      <c r="U2" s="871"/>
    </row>
    <row r="3" spans="1:21" ht="21.75" customHeight="1" x14ac:dyDescent="0.2">
      <c r="B3" s="749" t="s">
        <v>141</v>
      </c>
      <c r="C3" s="749"/>
      <c r="D3" s="740" t="s">
        <v>142</v>
      </c>
      <c r="E3" s="740"/>
      <c r="F3" s="872" t="s">
        <v>143</v>
      </c>
      <c r="G3" s="750" t="s">
        <v>144</v>
      </c>
      <c r="H3" s="750"/>
      <c r="I3" s="750"/>
      <c r="J3" s="750"/>
      <c r="K3" s="750"/>
      <c r="L3" s="874"/>
      <c r="M3" s="875"/>
      <c r="N3" s="874" t="s">
        <v>145</v>
      </c>
      <c r="O3" s="876"/>
      <c r="P3" s="876"/>
      <c r="Q3" s="876"/>
      <c r="R3" s="875"/>
      <c r="S3" s="877" t="s">
        <v>101</v>
      </c>
      <c r="T3" s="878"/>
      <c r="U3" s="879"/>
    </row>
    <row r="4" spans="1:21" ht="21" customHeight="1" x14ac:dyDescent="0.2">
      <c r="B4" s="749"/>
      <c r="C4" s="749"/>
      <c r="D4" s="740"/>
      <c r="E4" s="740"/>
      <c r="F4" s="873"/>
      <c r="G4" s="739" t="s">
        <v>146</v>
      </c>
      <c r="H4" s="740"/>
      <c r="I4" s="740"/>
      <c r="J4" s="739" t="s">
        <v>147</v>
      </c>
      <c r="K4" s="739"/>
      <c r="L4" s="739" t="s">
        <v>148</v>
      </c>
      <c r="M4" s="739"/>
      <c r="N4" s="226" t="s">
        <v>149</v>
      </c>
      <c r="O4" s="226" t="s">
        <v>150</v>
      </c>
      <c r="P4" s="33" t="s">
        <v>151</v>
      </c>
      <c r="Q4" s="883" t="s">
        <v>152</v>
      </c>
      <c r="R4" s="884"/>
      <c r="S4" s="880"/>
      <c r="T4" s="881"/>
      <c r="U4" s="882"/>
    </row>
    <row r="5" spans="1:21" ht="47.25" customHeight="1" x14ac:dyDescent="0.25">
      <c r="B5" s="238" t="s">
        <v>153</v>
      </c>
      <c r="C5" s="240"/>
      <c r="D5" s="829" t="s">
        <v>154</v>
      </c>
      <c r="E5" s="830"/>
      <c r="F5" s="103" t="s">
        <v>155</v>
      </c>
      <c r="G5" s="774"/>
      <c r="H5" s="774"/>
      <c r="I5" s="774"/>
      <c r="J5" s="437" t="s">
        <v>156</v>
      </c>
      <c r="K5" s="437"/>
      <c r="L5" s="832"/>
      <c r="M5" s="832"/>
      <c r="N5" s="139">
        <v>5268448465</v>
      </c>
      <c r="O5" s="34"/>
      <c r="P5" s="35"/>
      <c r="Q5" s="858">
        <v>0</v>
      </c>
      <c r="R5" s="859">
        <v>0</v>
      </c>
      <c r="S5" s="222"/>
      <c r="T5" s="223"/>
      <c r="U5" s="224"/>
    </row>
    <row r="6" spans="1:21" ht="39.75" customHeight="1" x14ac:dyDescent="0.25">
      <c r="B6" s="238" t="s">
        <v>157</v>
      </c>
      <c r="C6" s="240"/>
      <c r="D6" s="829" t="s">
        <v>154</v>
      </c>
      <c r="E6" s="830"/>
      <c r="F6" s="103" t="s">
        <v>155</v>
      </c>
      <c r="G6" s="774"/>
      <c r="H6" s="774"/>
      <c r="I6" s="774"/>
      <c r="J6" s="831" t="s">
        <v>158</v>
      </c>
      <c r="K6" s="831"/>
      <c r="L6" s="831"/>
      <c r="M6" s="831"/>
      <c r="N6" s="36">
        <v>20324681095</v>
      </c>
      <c r="O6" s="34"/>
      <c r="P6" s="35"/>
      <c r="Q6" s="858">
        <v>0</v>
      </c>
      <c r="R6" s="859">
        <v>0</v>
      </c>
      <c r="S6" s="222"/>
      <c r="T6" s="223"/>
      <c r="U6" s="224"/>
    </row>
    <row r="7" spans="1:21" ht="39.75" customHeight="1" x14ac:dyDescent="0.25">
      <c r="B7" s="238" t="s">
        <v>159</v>
      </c>
      <c r="C7" s="240"/>
      <c r="D7" s="829" t="s">
        <v>154</v>
      </c>
      <c r="E7" s="830"/>
      <c r="F7" s="103" t="s">
        <v>155</v>
      </c>
      <c r="G7" s="774"/>
      <c r="H7" s="774"/>
      <c r="I7" s="774"/>
      <c r="J7" s="831" t="s">
        <v>160</v>
      </c>
      <c r="K7" s="831"/>
      <c r="L7" s="831"/>
      <c r="M7" s="831"/>
      <c r="N7" s="36">
        <v>26799206349</v>
      </c>
      <c r="O7" s="34"/>
      <c r="P7" s="35"/>
      <c r="Q7" s="858">
        <v>0</v>
      </c>
      <c r="R7" s="859">
        <v>0</v>
      </c>
      <c r="S7" s="222"/>
      <c r="T7" s="223"/>
      <c r="U7" s="224"/>
    </row>
    <row r="8" spans="1:21" ht="39.75" customHeight="1" x14ac:dyDescent="0.25">
      <c r="B8" s="238" t="s">
        <v>161</v>
      </c>
      <c r="C8" s="240"/>
      <c r="D8" s="829" t="s">
        <v>154</v>
      </c>
      <c r="E8" s="830"/>
      <c r="F8" s="103" t="s">
        <v>155</v>
      </c>
      <c r="G8" s="774"/>
      <c r="H8" s="774"/>
      <c r="I8" s="774"/>
      <c r="J8" s="831" t="s">
        <v>162</v>
      </c>
      <c r="K8" s="831"/>
      <c r="L8" s="831"/>
      <c r="M8" s="831"/>
      <c r="N8" s="37">
        <v>62112039495.099998</v>
      </c>
      <c r="O8" s="229"/>
      <c r="P8" s="38"/>
      <c r="Q8" s="858">
        <v>0</v>
      </c>
      <c r="R8" s="859">
        <v>0</v>
      </c>
      <c r="S8" s="860" t="s">
        <v>532</v>
      </c>
      <c r="T8" s="861"/>
      <c r="U8" s="862"/>
    </row>
    <row r="9" spans="1:21" ht="131.25" customHeight="1" x14ac:dyDescent="0.25">
      <c r="B9" s="238" t="s">
        <v>163</v>
      </c>
      <c r="C9" s="240"/>
      <c r="D9" s="829" t="s">
        <v>154</v>
      </c>
      <c r="E9" s="830"/>
      <c r="F9" s="103" t="s">
        <v>155</v>
      </c>
      <c r="G9" s="774"/>
      <c r="H9" s="774"/>
      <c r="I9" s="774"/>
      <c r="J9" s="831" t="s">
        <v>164</v>
      </c>
      <c r="K9" s="831"/>
      <c r="L9" s="831"/>
      <c r="M9" s="831"/>
      <c r="N9" s="37">
        <v>48547865289.099998</v>
      </c>
      <c r="O9" s="229"/>
      <c r="P9" s="38"/>
      <c r="Q9" s="858">
        <v>0</v>
      </c>
      <c r="R9" s="859">
        <v>0</v>
      </c>
      <c r="S9" s="863"/>
      <c r="T9" s="864"/>
      <c r="U9" s="865"/>
    </row>
    <row r="10" spans="1:21" ht="48.75" customHeight="1" x14ac:dyDescent="0.25">
      <c r="B10" s="238" t="s">
        <v>165</v>
      </c>
      <c r="C10" s="240"/>
      <c r="D10" s="829" t="s">
        <v>154</v>
      </c>
      <c r="E10" s="830"/>
      <c r="F10" s="103" t="s">
        <v>155</v>
      </c>
      <c r="G10" s="774"/>
      <c r="H10" s="774"/>
      <c r="I10" s="774"/>
      <c r="J10" s="831" t="s">
        <v>166</v>
      </c>
      <c r="K10" s="831"/>
      <c r="L10" s="831"/>
      <c r="M10" s="831"/>
      <c r="N10" s="37">
        <v>49940241269.099998</v>
      </c>
      <c r="O10" s="229"/>
      <c r="P10" s="38"/>
      <c r="Q10" s="858">
        <v>0</v>
      </c>
      <c r="R10" s="859">
        <v>0</v>
      </c>
      <c r="S10" s="222"/>
      <c r="T10" s="223"/>
      <c r="U10" s="224"/>
    </row>
    <row r="11" spans="1:21" ht="39.75" customHeight="1" x14ac:dyDescent="0.25">
      <c r="B11" s="238" t="s">
        <v>167</v>
      </c>
      <c r="C11" s="240"/>
      <c r="D11" s="829" t="s">
        <v>154</v>
      </c>
      <c r="E11" s="830"/>
      <c r="F11" s="103" t="s">
        <v>155</v>
      </c>
      <c r="G11" s="774"/>
      <c r="H11" s="774"/>
      <c r="I11" s="774"/>
      <c r="J11" s="831" t="s">
        <v>168</v>
      </c>
      <c r="K11" s="831"/>
      <c r="L11" s="831"/>
      <c r="M11" s="831"/>
      <c r="N11" s="37">
        <v>42430490883.199997</v>
      </c>
      <c r="O11" s="229"/>
      <c r="P11" s="38"/>
      <c r="Q11" s="858">
        <v>0</v>
      </c>
      <c r="R11" s="859">
        <v>0</v>
      </c>
      <c r="S11" s="222"/>
      <c r="T11" s="223"/>
      <c r="U11" s="224"/>
    </row>
    <row r="12" spans="1:21" ht="39.75" customHeight="1" x14ac:dyDescent="0.25">
      <c r="B12" s="238" t="s">
        <v>169</v>
      </c>
      <c r="C12" s="240"/>
      <c r="D12" s="829" t="s">
        <v>154</v>
      </c>
      <c r="E12" s="830"/>
      <c r="F12" s="103" t="s">
        <v>155</v>
      </c>
      <c r="G12" s="774"/>
      <c r="H12" s="774"/>
      <c r="I12" s="774"/>
      <c r="J12" s="831" t="s">
        <v>170</v>
      </c>
      <c r="K12" s="831"/>
      <c r="L12" s="831"/>
      <c r="M12" s="831"/>
      <c r="N12" s="37">
        <v>24948005269.599998</v>
      </c>
      <c r="O12" s="229"/>
      <c r="P12" s="39"/>
      <c r="Q12" s="858">
        <v>0</v>
      </c>
      <c r="R12" s="859">
        <v>0</v>
      </c>
      <c r="S12" s="222"/>
      <c r="T12" s="223"/>
      <c r="U12" s="224"/>
    </row>
    <row r="13" spans="1:21" ht="39.75" customHeight="1" x14ac:dyDescent="0.25">
      <c r="B13" s="849"/>
      <c r="C13" s="850"/>
      <c r="D13" s="851"/>
      <c r="E13" s="852"/>
      <c r="F13" s="40"/>
      <c r="G13" s="853"/>
      <c r="H13" s="853"/>
      <c r="I13" s="853"/>
      <c r="J13" s="854"/>
      <c r="K13" s="854"/>
      <c r="L13" s="855"/>
      <c r="M13" s="855"/>
      <c r="N13" s="141">
        <f>SUM(N5:N12)</f>
        <v>280370978115.09998</v>
      </c>
      <c r="O13" s="41"/>
      <c r="P13" s="42"/>
      <c r="Q13" s="856">
        <v>0</v>
      </c>
      <c r="R13" s="857">
        <v>0</v>
      </c>
      <c r="S13" s="848"/>
      <c r="T13" s="848"/>
      <c r="U13" s="848"/>
    </row>
    <row r="14" spans="1:21" ht="39.75" customHeight="1" x14ac:dyDescent="0.2">
      <c r="B14" s="238"/>
      <c r="C14" s="240"/>
      <c r="D14" s="829" t="s">
        <v>154</v>
      </c>
      <c r="E14" s="830"/>
      <c r="F14" s="103" t="s">
        <v>155</v>
      </c>
      <c r="G14" s="735">
        <v>3111530718</v>
      </c>
      <c r="H14" s="735"/>
      <c r="I14" s="735"/>
      <c r="J14" s="437"/>
      <c r="K14" s="437"/>
      <c r="L14" s="831" t="s">
        <v>171</v>
      </c>
      <c r="M14" s="831"/>
      <c r="N14" s="139"/>
      <c r="O14" s="81">
        <f>123.78/111.82</f>
        <v>1.1069576104453587</v>
      </c>
      <c r="P14" s="43" t="s">
        <v>172</v>
      </c>
      <c r="Q14" s="833">
        <f t="shared" ref="Q14:Q77" si="0">+G14/O14</f>
        <v>2810885158.2384872</v>
      </c>
      <c r="R14" s="834"/>
      <c r="S14" s="291"/>
      <c r="T14" s="291"/>
      <c r="U14" s="291"/>
    </row>
    <row r="15" spans="1:21" ht="39.75" customHeight="1" x14ac:dyDescent="0.2">
      <c r="B15" s="238"/>
      <c r="C15" s="240"/>
      <c r="D15" s="829" t="s">
        <v>154</v>
      </c>
      <c r="E15" s="830"/>
      <c r="F15" s="103" t="s">
        <v>155</v>
      </c>
      <c r="G15" s="779">
        <v>5503863348.5</v>
      </c>
      <c r="H15" s="814"/>
      <c r="I15" s="780"/>
      <c r="J15" s="847"/>
      <c r="K15" s="847"/>
      <c r="L15" s="831" t="s">
        <v>173</v>
      </c>
      <c r="M15" s="831"/>
      <c r="N15" s="36"/>
      <c r="O15" s="81">
        <f>123.78/111.82</f>
        <v>1.1069576104453587</v>
      </c>
      <c r="P15" s="43" t="s">
        <v>172</v>
      </c>
      <c r="Q15" s="833">
        <f t="shared" si="0"/>
        <v>4972063335.1855707</v>
      </c>
      <c r="R15" s="834"/>
      <c r="S15" s="291"/>
      <c r="T15" s="291"/>
      <c r="U15" s="291"/>
    </row>
    <row r="16" spans="1:21" ht="39.75" customHeight="1" x14ac:dyDescent="0.2">
      <c r="B16" s="238"/>
      <c r="C16" s="240"/>
      <c r="D16" s="829" t="s">
        <v>154</v>
      </c>
      <c r="E16" s="830"/>
      <c r="F16" s="103" t="s">
        <v>155</v>
      </c>
      <c r="G16" s="779">
        <v>263457714</v>
      </c>
      <c r="H16" s="814"/>
      <c r="I16" s="780"/>
      <c r="J16" s="847"/>
      <c r="K16" s="847"/>
      <c r="L16" s="831" t="s">
        <v>174</v>
      </c>
      <c r="M16" s="831"/>
      <c r="N16" s="36"/>
      <c r="O16" s="81">
        <f>123.78/111.82</f>
        <v>1.1069576104453587</v>
      </c>
      <c r="P16" s="43" t="s">
        <v>172</v>
      </c>
      <c r="Q16" s="833">
        <f t="shared" si="0"/>
        <v>238001628.53029567</v>
      </c>
      <c r="R16" s="834"/>
      <c r="S16" s="291"/>
      <c r="T16" s="291"/>
      <c r="U16" s="291"/>
    </row>
    <row r="17" spans="2:21" ht="39.75" customHeight="1" x14ac:dyDescent="0.2">
      <c r="B17" s="238"/>
      <c r="C17" s="240"/>
      <c r="D17" s="829" t="s">
        <v>154</v>
      </c>
      <c r="E17" s="830"/>
      <c r="F17" s="103" t="s">
        <v>155</v>
      </c>
      <c r="G17" s="779">
        <v>1636965150</v>
      </c>
      <c r="H17" s="814"/>
      <c r="I17" s="780"/>
      <c r="J17" s="840"/>
      <c r="K17" s="831"/>
      <c r="L17" s="831" t="s">
        <v>175</v>
      </c>
      <c r="M17" s="831"/>
      <c r="N17" s="36"/>
      <c r="O17" s="81">
        <f>123.78/111.82</f>
        <v>1.1069576104453587</v>
      </c>
      <c r="P17" s="43" t="s">
        <v>172</v>
      </c>
      <c r="Q17" s="833">
        <f t="shared" si="0"/>
        <v>1478796599.3940861</v>
      </c>
      <c r="R17" s="834"/>
      <c r="S17" s="291"/>
      <c r="T17" s="291"/>
      <c r="U17" s="291"/>
    </row>
    <row r="18" spans="2:21" ht="39.75" customHeight="1" x14ac:dyDescent="0.2">
      <c r="B18" s="238"/>
      <c r="C18" s="240"/>
      <c r="D18" s="829" t="s">
        <v>154</v>
      </c>
      <c r="E18" s="830"/>
      <c r="F18" s="103" t="s">
        <v>155</v>
      </c>
      <c r="G18" s="779">
        <v>2728275250</v>
      </c>
      <c r="H18" s="814"/>
      <c r="I18" s="780"/>
      <c r="J18" s="847"/>
      <c r="K18" s="847"/>
      <c r="L18" s="831" t="s">
        <v>176</v>
      </c>
      <c r="M18" s="831"/>
      <c r="N18" s="36"/>
      <c r="O18" s="142">
        <f>124.62/111.82</f>
        <v>1.1144696834197818</v>
      </c>
      <c r="P18" s="44" t="s">
        <v>177</v>
      </c>
      <c r="Q18" s="833">
        <f t="shared" si="0"/>
        <v>2448047973.4793773</v>
      </c>
      <c r="R18" s="834"/>
      <c r="S18" s="291"/>
      <c r="T18" s="291"/>
      <c r="U18" s="291"/>
    </row>
    <row r="19" spans="2:21" ht="33.75" customHeight="1" x14ac:dyDescent="0.2">
      <c r="B19" s="238"/>
      <c r="C19" s="240"/>
      <c r="D19" s="829" t="s">
        <v>154</v>
      </c>
      <c r="E19" s="830"/>
      <c r="F19" s="103" t="s">
        <v>155</v>
      </c>
      <c r="G19" s="779">
        <v>621675000</v>
      </c>
      <c r="H19" s="814"/>
      <c r="I19" s="780"/>
      <c r="J19" s="846"/>
      <c r="K19" s="846"/>
      <c r="L19" s="831" t="s">
        <v>178</v>
      </c>
      <c r="M19" s="831"/>
      <c r="N19" s="36"/>
      <c r="O19" s="142">
        <f>125.37/111.82</f>
        <v>1.1211768914326596</v>
      </c>
      <c r="P19" s="44" t="s">
        <v>179</v>
      </c>
      <c r="Q19" s="833">
        <f t="shared" si="0"/>
        <v>554484314.42928934</v>
      </c>
      <c r="R19" s="834"/>
      <c r="S19" s="291"/>
      <c r="T19" s="291"/>
      <c r="U19" s="291"/>
    </row>
    <row r="20" spans="2:21" ht="30" customHeight="1" x14ac:dyDescent="0.2">
      <c r="B20" s="238"/>
      <c r="C20" s="240"/>
      <c r="D20" s="829" t="s">
        <v>154</v>
      </c>
      <c r="E20" s="830"/>
      <c r="F20" s="103" t="s">
        <v>155</v>
      </c>
      <c r="G20" s="779">
        <v>764295785</v>
      </c>
      <c r="H20" s="814"/>
      <c r="I20" s="780"/>
      <c r="J20" s="846"/>
      <c r="K20" s="846"/>
      <c r="L20" s="831" t="s">
        <v>180</v>
      </c>
      <c r="M20" s="831"/>
      <c r="N20" s="36"/>
      <c r="O20" s="142">
        <f>125.37/111.82</f>
        <v>1.1211768914326596</v>
      </c>
      <c r="P20" s="44" t="s">
        <v>179</v>
      </c>
      <c r="Q20" s="833">
        <f t="shared" si="0"/>
        <v>681690633.15545988</v>
      </c>
      <c r="R20" s="834"/>
      <c r="S20" s="291"/>
      <c r="T20" s="291"/>
      <c r="U20" s="291"/>
    </row>
    <row r="21" spans="2:21" ht="30" customHeight="1" x14ac:dyDescent="0.2">
      <c r="B21" s="238"/>
      <c r="C21" s="240"/>
      <c r="D21" s="829" t="s">
        <v>154</v>
      </c>
      <c r="E21" s="830"/>
      <c r="F21" s="103" t="s">
        <v>155</v>
      </c>
      <c r="G21" s="779">
        <v>872199750</v>
      </c>
      <c r="H21" s="814"/>
      <c r="I21" s="780"/>
      <c r="J21" s="846"/>
      <c r="K21" s="846"/>
      <c r="L21" s="831" t="s">
        <v>181</v>
      </c>
      <c r="M21" s="831"/>
      <c r="N21" s="36"/>
      <c r="O21" s="142">
        <f>125.37/111.82</f>
        <v>1.1211768914326596</v>
      </c>
      <c r="P21" s="44" t="s">
        <v>179</v>
      </c>
      <c r="Q21" s="833">
        <f t="shared" si="0"/>
        <v>777932328.66714525</v>
      </c>
      <c r="R21" s="834"/>
      <c r="S21" s="291"/>
      <c r="T21" s="291"/>
      <c r="U21" s="291"/>
    </row>
    <row r="22" spans="2:21" ht="30" customHeight="1" x14ac:dyDescent="0.2">
      <c r="B22" s="238"/>
      <c r="C22" s="240"/>
      <c r="D22" s="829" t="s">
        <v>154</v>
      </c>
      <c r="E22" s="830"/>
      <c r="F22" s="103" t="s">
        <v>155</v>
      </c>
      <c r="G22" s="779">
        <v>19781458</v>
      </c>
      <c r="H22" s="814"/>
      <c r="I22" s="780"/>
      <c r="J22" s="846"/>
      <c r="K22" s="846"/>
      <c r="L22" s="831" t="s">
        <v>181</v>
      </c>
      <c r="M22" s="831"/>
      <c r="N22" s="36"/>
      <c r="O22" s="142">
        <f>125.37/111.82</f>
        <v>1.1211768914326596</v>
      </c>
      <c r="P22" s="44" t="s">
        <v>179</v>
      </c>
      <c r="Q22" s="833">
        <f t="shared" si="0"/>
        <v>17643476.378399935</v>
      </c>
      <c r="R22" s="834"/>
      <c r="S22" s="291"/>
      <c r="T22" s="291"/>
      <c r="U22" s="291"/>
    </row>
    <row r="23" spans="2:21" ht="30" customHeight="1" x14ac:dyDescent="0.2">
      <c r="B23" s="238"/>
      <c r="C23" s="240"/>
      <c r="D23" s="829" t="s">
        <v>154</v>
      </c>
      <c r="E23" s="830"/>
      <c r="F23" s="103" t="s">
        <v>155</v>
      </c>
      <c r="G23" s="779">
        <v>686624625</v>
      </c>
      <c r="H23" s="814"/>
      <c r="I23" s="780"/>
      <c r="J23" s="845"/>
      <c r="K23" s="845"/>
      <c r="L23" s="831" t="s">
        <v>182</v>
      </c>
      <c r="M23" s="831"/>
      <c r="N23" s="36"/>
      <c r="O23" s="142">
        <f>125.37/111.82</f>
        <v>1.1211768914326596</v>
      </c>
      <c r="P23" s="44" t="s">
        <v>179</v>
      </c>
      <c r="Q23" s="833">
        <f t="shared" si="0"/>
        <v>612414178.57142854</v>
      </c>
      <c r="R23" s="834"/>
      <c r="S23" s="291"/>
      <c r="T23" s="291"/>
      <c r="U23" s="291"/>
    </row>
    <row r="24" spans="2:21" ht="30" customHeight="1" x14ac:dyDescent="0.2">
      <c r="B24" s="238"/>
      <c r="C24" s="240"/>
      <c r="D24" s="829" t="s">
        <v>154</v>
      </c>
      <c r="E24" s="830"/>
      <c r="F24" s="103" t="s">
        <v>155</v>
      </c>
      <c r="G24" s="779">
        <v>2047764587</v>
      </c>
      <c r="H24" s="814"/>
      <c r="I24" s="780"/>
      <c r="J24" s="831"/>
      <c r="K24" s="831"/>
      <c r="L24" s="832" t="s">
        <v>183</v>
      </c>
      <c r="M24" s="832"/>
      <c r="N24" s="36"/>
      <c r="O24" s="142">
        <f>126.15/111.82</f>
        <v>1.1281523877660526</v>
      </c>
      <c r="P24" s="44" t="s">
        <v>184</v>
      </c>
      <c r="Q24" s="833">
        <f t="shared" si="0"/>
        <v>1815148918.8929052</v>
      </c>
      <c r="R24" s="834"/>
      <c r="S24" s="291"/>
      <c r="T24" s="291"/>
      <c r="U24" s="291"/>
    </row>
    <row r="25" spans="2:21" ht="30" customHeight="1" x14ac:dyDescent="0.2">
      <c r="B25" s="238"/>
      <c r="C25" s="240"/>
      <c r="D25" s="829" t="s">
        <v>154</v>
      </c>
      <c r="E25" s="830"/>
      <c r="F25" s="103" t="s">
        <v>155</v>
      </c>
      <c r="G25" s="779">
        <v>3071646881</v>
      </c>
      <c r="H25" s="814"/>
      <c r="I25" s="780"/>
      <c r="J25" s="845"/>
      <c r="K25" s="845"/>
      <c r="L25" s="832" t="s">
        <v>185</v>
      </c>
      <c r="M25" s="832"/>
      <c r="N25" s="36"/>
      <c r="O25" s="142">
        <f>126.15/111.82</f>
        <v>1.1281523877660526</v>
      </c>
      <c r="P25" s="44" t="s">
        <v>184</v>
      </c>
      <c r="Q25" s="833">
        <f t="shared" si="0"/>
        <v>2722723378.7825603</v>
      </c>
      <c r="R25" s="834"/>
      <c r="S25" s="291"/>
      <c r="T25" s="291"/>
      <c r="U25" s="291"/>
    </row>
    <row r="26" spans="2:21" ht="30" customHeight="1" x14ac:dyDescent="0.2">
      <c r="B26" s="238"/>
      <c r="C26" s="240"/>
      <c r="D26" s="829" t="s">
        <v>154</v>
      </c>
      <c r="E26" s="830"/>
      <c r="F26" s="103" t="s">
        <v>155</v>
      </c>
      <c r="G26" s="779">
        <v>3071646881</v>
      </c>
      <c r="H26" s="814"/>
      <c r="I26" s="780"/>
      <c r="J26" s="840"/>
      <c r="K26" s="831"/>
      <c r="L26" s="832" t="s">
        <v>186</v>
      </c>
      <c r="M26" s="832"/>
      <c r="N26" s="36"/>
      <c r="O26" s="142">
        <f>127.78/111.82</f>
        <v>1.1427293865140404</v>
      </c>
      <c r="P26" s="44" t="s">
        <v>187</v>
      </c>
      <c r="Q26" s="833">
        <f t="shared" si="0"/>
        <v>2687991502.8441072</v>
      </c>
      <c r="R26" s="834"/>
      <c r="S26" s="845"/>
      <c r="T26" s="845"/>
      <c r="U26" s="845"/>
    </row>
    <row r="27" spans="2:21" ht="30" customHeight="1" x14ac:dyDescent="0.2">
      <c r="B27" s="238"/>
      <c r="C27" s="240"/>
      <c r="D27" s="829" t="s">
        <v>154</v>
      </c>
      <c r="E27" s="830"/>
      <c r="F27" s="103" t="s">
        <v>155</v>
      </c>
      <c r="G27" s="779">
        <v>1769000000</v>
      </c>
      <c r="H27" s="814"/>
      <c r="I27" s="780"/>
      <c r="J27" s="840"/>
      <c r="K27" s="831"/>
      <c r="L27" s="832" t="s">
        <v>188</v>
      </c>
      <c r="M27" s="832"/>
      <c r="N27" s="36"/>
      <c r="O27" s="142">
        <f>127.78/111.82</f>
        <v>1.1427293865140404</v>
      </c>
      <c r="P27" s="44" t="s">
        <v>187</v>
      </c>
      <c r="Q27" s="833">
        <f t="shared" si="0"/>
        <v>1548048051.3382375</v>
      </c>
      <c r="R27" s="834"/>
      <c r="S27" s="845"/>
      <c r="T27" s="845"/>
      <c r="U27" s="845"/>
    </row>
    <row r="28" spans="2:21" ht="30" customHeight="1" x14ac:dyDescent="0.2">
      <c r="B28" s="238"/>
      <c r="C28" s="240"/>
      <c r="D28" s="829" t="s">
        <v>154</v>
      </c>
      <c r="E28" s="830"/>
      <c r="F28" s="103" t="s">
        <v>155</v>
      </c>
      <c r="G28" s="779">
        <v>2653500000</v>
      </c>
      <c r="H28" s="814"/>
      <c r="I28" s="780"/>
      <c r="J28" s="840"/>
      <c r="K28" s="831"/>
      <c r="L28" s="832" t="s">
        <v>189</v>
      </c>
      <c r="M28" s="832"/>
      <c r="N28" s="36"/>
      <c r="O28" s="142">
        <f>127.78/111.82</f>
        <v>1.1427293865140404</v>
      </c>
      <c r="P28" s="44" t="s">
        <v>187</v>
      </c>
      <c r="Q28" s="833">
        <f t="shared" si="0"/>
        <v>2322072077.0073562</v>
      </c>
      <c r="R28" s="834"/>
      <c r="S28" s="845"/>
      <c r="T28" s="845"/>
      <c r="U28" s="845"/>
    </row>
    <row r="29" spans="2:21" ht="30" customHeight="1" x14ac:dyDescent="0.2">
      <c r="B29" s="238"/>
      <c r="C29" s="240"/>
      <c r="D29" s="829" t="s">
        <v>154</v>
      </c>
      <c r="E29" s="830"/>
      <c r="F29" s="103" t="s">
        <v>155</v>
      </c>
      <c r="G29" s="779">
        <v>2653500000</v>
      </c>
      <c r="H29" s="814"/>
      <c r="I29" s="780"/>
      <c r="J29" s="831"/>
      <c r="K29" s="831"/>
      <c r="L29" s="832" t="s">
        <v>190</v>
      </c>
      <c r="M29" s="832"/>
      <c r="N29" s="36"/>
      <c r="O29" s="142">
        <f>129.41/111.82</f>
        <v>1.1573063852620282</v>
      </c>
      <c r="P29" s="44" t="s">
        <v>191</v>
      </c>
      <c r="Q29" s="833">
        <f t="shared" si="0"/>
        <v>2292824124.8744302</v>
      </c>
      <c r="R29" s="834"/>
      <c r="S29" s="845"/>
      <c r="T29" s="845"/>
      <c r="U29" s="845"/>
    </row>
    <row r="30" spans="2:21" ht="30" customHeight="1" x14ac:dyDescent="0.2">
      <c r="B30" s="238"/>
      <c r="C30" s="240"/>
      <c r="D30" s="829" t="s">
        <v>154</v>
      </c>
      <c r="E30" s="830"/>
      <c r="F30" s="103" t="s">
        <v>155</v>
      </c>
      <c r="G30" s="779">
        <v>2465000000</v>
      </c>
      <c r="H30" s="814"/>
      <c r="I30" s="780"/>
      <c r="J30" s="831"/>
      <c r="K30" s="831"/>
      <c r="L30" s="832" t="s">
        <v>192</v>
      </c>
      <c r="M30" s="832"/>
      <c r="N30" s="36"/>
      <c r="O30" s="142">
        <f>129.41/111.82</f>
        <v>1.1573063852620282</v>
      </c>
      <c r="P30" s="44" t="s">
        <v>191</v>
      </c>
      <c r="Q30" s="833">
        <f t="shared" si="0"/>
        <v>2129945908.3532958</v>
      </c>
      <c r="R30" s="834"/>
      <c r="S30" s="845"/>
      <c r="T30" s="845"/>
      <c r="U30" s="845"/>
    </row>
    <row r="31" spans="2:21" ht="30" customHeight="1" x14ac:dyDescent="0.2">
      <c r="B31" s="238"/>
      <c r="C31" s="240"/>
      <c r="D31" s="829" t="s">
        <v>154</v>
      </c>
      <c r="E31" s="830"/>
      <c r="F31" s="103" t="s">
        <v>155</v>
      </c>
      <c r="G31" s="779">
        <v>3697500000</v>
      </c>
      <c r="H31" s="814"/>
      <c r="I31" s="780"/>
      <c r="J31" s="845"/>
      <c r="K31" s="845"/>
      <c r="L31" s="832" t="s">
        <v>193</v>
      </c>
      <c r="M31" s="832"/>
      <c r="N31" s="36"/>
      <c r="O31" s="142">
        <f>129.41/111.82</f>
        <v>1.1573063852620282</v>
      </c>
      <c r="P31" s="44" t="s">
        <v>191</v>
      </c>
      <c r="Q31" s="833">
        <f t="shared" si="0"/>
        <v>3194918862.5299435</v>
      </c>
      <c r="R31" s="834"/>
      <c r="S31" s="845"/>
      <c r="T31" s="845"/>
      <c r="U31" s="845"/>
    </row>
    <row r="32" spans="2:21" ht="30" customHeight="1" x14ac:dyDescent="0.2">
      <c r="B32" s="238"/>
      <c r="C32" s="240"/>
      <c r="D32" s="829" t="s">
        <v>154</v>
      </c>
      <c r="E32" s="830"/>
      <c r="F32" s="103" t="s">
        <v>155</v>
      </c>
      <c r="G32" s="779">
        <v>3549440000</v>
      </c>
      <c r="H32" s="814"/>
      <c r="I32" s="780"/>
      <c r="J32" s="840"/>
      <c r="K32" s="831"/>
      <c r="L32" s="832" t="s">
        <v>194</v>
      </c>
      <c r="M32" s="832"/>
      <c r="N32" s="36"/>
      <c r="O32" s="142">
        <f>129.41/111.82</f>
        <v>1.1573063852620282</v>
      </c>
      <c r="P32" s="44" t="s">
        <v>191</v>
      </c>
      <c r="Q32" s="833">
        <f t="shared" si="0"/>
        <v>3066983855.9616723</v>
      </c>
      <c r="R32" s="834"/>
      <c r="S32" s="845"/>
      <c r="T32" s="845"/>
      <c r="U32" s="845"/>
    </row>
    <row r="33" spans="2:21" ht="30" customHeight="1" x14ac:dyDescent="0.2">
      <c r="B33" s="238"/>
      <c r="C33" s="240"/>
      <c r="D33" s="829" t="s">
        <v>154</v>
      </c>
      <c r="E33" s="830"/>
      <c r="F33" s="103" t="s">
        <v>155</v>
      </c>
      <c r="G33" s="779">
        <v>15478119</v>
      </c>
      <c r="H33" s="814"/>
      <c r="I33" s="780"/>
      <c r="J33" s="831"/>
      <c r="K33" s="831"/>
      <c r="L33" s="832" t="s">
        <v>195</v>
      </c>
      <c r="M33" s="832"/>
      <c r="N33" s="36"/>
      <c r="O33" s="142">
        <f>130.63/111.82</f>
        <v>1.1682167769629763</v>
      </c>
      <c r="P33" s="44" t="s">
        <v>196</v>
      </c>
      <c r="Q33" s="833">
        <f t="shared" si="0"/>
        <v>13249355.17553395</v>
      </c>
      <c r="R33" s="834"/>
      <c r="S33" s="845"/>
      <c r="T33" s="845"/>
      <c r="U33" s="845"/>
    </row>
    <row r="34" spans="2:21" ht="30" customHeight="1" x14ac:dyDescent="0.2">
      <c r="B34" s="238"/>
      <c r="C34" s="240"/>
      <c r="D34" s="829" t="s">
        <v>154</v>
      </c>
      <c r="E34" s="830"/>
      <c r="F34" s="103" t="s">
        <v>155</v>
      </c>
      <c r="G34" s="779">
        <v>2068530699</v>
      </c>
      <c r="H34" s="814"/>
      <c r="I34" s="780"/>
      <c r="J34" s="831"/>
      <c r="K34" s="831"/>
      <c r="L34" s="832" t="s">
        <v>197</v>
      </c>
      <c r="M34" s="832"/>
      <c r="N34" s="36"/>
      <c r="O34" s="142">
        <f>130.63/111.82</f>
        <v>1.1682167769629763</v>
      </c>
      <c r="P34" s="44" t="s">
        <v>196</v>
      </c>
      <c r="Q34" s="833">
        <f t="shared" si="0"/>
        <v>1770673679.5696239</v>
      </c>
      <c r="R34" s="834"/>
      <c r="S34" s="845"/>
      <c r="T34" s="845"/>
      <c r="U34" s="845"/>
    </row>
    <row r="35" spans="2:21" ht="30" customHeight="1" x14ac:dyDescent="0.2">
      <c r="B35" s="238"/>
      <c r="C35" s="240"/>
      <c r="D35" s="829" t="s">
        <v>154</v>
      </c>
      <c r="E35" s="830"/>
      <c r="F35" s="103" t="s">
        <v>155</v>
      </c>
      <c r="G35" s="779">
        <v>3102796048</v>
      </c>
      <c r="H35" s="814"/>
      <c r="I35" s="780"/>
      <c r="J35" s="831"/>
      <c r="K35" s="831"/>
      <c r="L35" s="832" t="s">
        <v>198</v>
      </c>
      <c r="M35" s="832"/>
      <c r="N35" s="36"/>
      <c r="O35" s="142">
        <f>130.63/111.82</f>
        <v>1.1682167769629763</v>
      </c>
      <c r="P35" s="44" t="s">
        <v>196</v>
      </c>
      <c r="Q35" s="833">
        <f t="shared" si="0"/>
        <v>2656010518.9264331</v>
      </c>
      <c r="R35" s="834"/>
      <c r="S35" s="845"/>
      <c r="T35" s="845"/>
      <c r="U35" s="845"/>
    </row>
    <row r="36" spans="2:21" ht="30" customHeight="1" x14ac:dyDescent="0.2">
      <c r="B36" s="238"/>
      <c r="C36" s="240"/>
      <c r="D36" s="829" t="s">
        <v>154</v>
      </c>
      <c r="E36" s="830"/>
      <c r="F36" s="103" t="s">
        <v>155</v>
      </c>
      <c r="G36" s="779">
        <v>3144320000</v>
      </c>
      <c r="H36" s="814"/>
      <c r="I36" s="780"/>
      <c r="J36" s="840"/>
      <c r="K36" s="831"/>
      <c r="L36" s="832" t="s">
        <v>199</v>
      </c>
      <c r="M36" s="832"/>
      <c r="N36" s="36"/>
      <c r="O36" s="142">
        <f>130.63/111.82</f>
        <v>1.1682167769629763</v>
      </c>
      <c r="P36" s="44" t="s">
        <v>196</v>
      </c>
      <c r="Q36" s="833">
        <f t="shared" si="0"/>
        <v>2691555250.7081065</v>
      </c>
      <c r="R36" s="834"/>
      <c r="S36" s="845"/>
      <c r="T36" s="845"/>
      <c r="U36" s="845"/>
    </row>
    <row r="37" spans="2:21" ht="30" customHeight="1" x14ac:dyDescent="0.2">
      <c r="B37" s="238"/>
      <c r="C37" s="240"/>
      <c r="D37" s="829" t="s">
        <v>154</v>
      </c>
      <c r="E37" s="830"/>
      <c r="F37" s="103" t="s">
        <v>155</v>
      </c>
      <c r="G37" s="779">
        <v>2453430908</v>
      </c>
      <c r="H37" s="814"/>
      <c r="I37" s="780"/>
      <c r="J37" s="831"/>
      <c r="K37" s="831"/>
      <c r="L37" s="832" t="s">
        <v>200</v>
      </c>
      <c r="M37" s="832"/>
      <c r="N37" s="36"/>
      <c r="O37" s="142">
        <f>131.28/111.82</f>
        <v>1.1740296905741372</v>
      </c>
      <c r="P37" s="44" t="s">
        <v>201</v>
      </c>
      <c r="Q37" s="833">
        <f t="shared" si="0"/>
        <v>2089752011.9786713</v>
      </c>
      <c r="R37" s="834"/>
      <c r="S37" s="845"/>
      <c r="T37" s="845"/>
      <c r="U37" s="845"/>
    </row>
    <row r="38" spans="2:21" ht="30" customHeight="1" x14ac:dyDescent="0.2">
      <c r="B38" s="238"/>
      <c r="C38" s="240"/>
      <c r="D38" s="829" t="s">
        <v>154</v>
      </c>
      <c r="E38" s="830"/>
      <c r="F38" s="103" t="s">
        <v>155</v>
      </c>
      <c r="G38" s="779">
        <v>3884800000</v>
      </c>
      <c r="H38" s="814"/>
      <c r="I38" s="780"/>
      <c r="J38" s="831"/>
      <c r="K38" s="831"/>
      <c r="L38" s="832" t="s">
        <v>202</v>
      </c>
      <c r="M38" s="832"/>
      <c r="N38" s="36"/>
      <c r="O38" s="142">
        <f>131.28/111.82</f>
        <v>1.1740296905741372</v>
      </c>
      <c r="P38" s="44" t="s">
        <v>201</v>
      </c>
      <c r="Q38" s="833">
        <f t="shared" si="0"/>
        <v>3308945277.2699566</v>
      </c>
      <c r="R38" s="834"/>
      <c r="S38" s="845"/>
      <c r="T38" s="845"/>
      <c r="U38" s="845"/>
    </row>
    <row r="39" spans="2:21" ht="30" customHeight="1" x14ac:dyDescent="0.2">
      <c r="B39" s="238"/>
      <c r="C39" s="240"/>
      <c r="D39" s="829" t="s">
        <v>154</v>
      </c>
      <c r="E39" s="830"/>
      <c r="F39" s="103" t="s">
        <v>155</v>
      </c>
      <c r="G39" s="779">
        <v>3680146362</v>
      </c>
      <c r="H39" s="814"/>
      <c r="I39" s="780"/>
      <c r="J39" s="831"/>
      <c r="K39" s="831"/>
      <c r="L39" s="832" t="s">
        <v>202</v>
      </c>
      <c r="M39" s="832"/>
      <c r="N39" s="36"/>
      <c r="O39" s="142">
        <f>131.28/111.82</f>
        <v>1.1740296905741372</v>
      </c>
      <c r="P39" s="44" t="s">
        <v>201</v>
      </c>
      <c r="Q39" s="833">
        <f t="shared" si="0"/>
        <v>3134628017.9680066</v>
      </c>
      <c r="R39" s="834"/>
      <c r="S39" s="845"/>
      <c r="T39" s="845"/>
      <c r="U39" s="845"/>
    </row>
    <row r="40" spans="2:21" ht="30" customHeight="1" x14ac:dyDescent="0.2">
      <c r="B40" s="238"/>
      <c r="C40" s="240"/>
      <c r="D40" s="829" t="s">
        <v>154</v>
      </c>
      <c r="E40" s="830"/>
      <c r="F40" s="103" t="s">
        <v>155</v>
      </c>
      <c r="G40" s="779">
        <v>1524124667</v>
      </c>
      <c r="H40" s="814"/>
      <c r="I40" s="780"/>
      <c r="J40" s="831"/>
      <c r="K40" s="831"/>
      <c r="L40" s="832" t="s">
        <v>203</v>
      </c>
      <c r="M40" s="832"/>
      <c r="N40" s="36"/>
      <c r="O40" s="142">
        <f>131.95/111.82</f>
        <v>1.1800214630656412</v>
      </c>
      <c r="P40" s="44" t="s">
        <v>204</v>
      </c>
      <c r="Q40" s="833">
        <f t="shared" si="0"/>
        <v>1291607580.6285715</v>
      </c>
      <c r="R40" s="834"/>
      <c r="S40" s="845"/>
      <c r="T40" s="845"/>
      <c r="U40" s="845"/>
    </row>
    <row r="41" spans="2:21" ht="30" customHeight="1" x14ac:dyDescent="0.2">
      <c r="B41" s="238"/>
      <c r="C41" s="240"/>
      <c r="D41" s="829" t="s">
        <v>154</v>
      </c>
      <c r="E41" s="830"/>
      <c r="F41" s="103" t="s">
        <v>155</v>
      </c>
      <c r="G41" s="735">
        <v>2286187000</v>
      </c>
      <c r="H41" s="735"/>
      <c r="I41" s="735"/>
      <c r="J41" s="831"/>
      <c r="K41" s="831"/>
      <c r="L41" s="832" t="s">
        <v>205</v>
      </c>
      <c r="M41" s="832"/>
      <c r="N41" s="36"/>
      <c r="O41" s="142">
        <f>131.95/111.82</f>
        <v>1.1800214630656412</v>
      </c>
      <c r="P41" s="44" t="s">
        <v>204</v>
      </c>
      <c r="Q41" s="833">
        <f t="shared" si="0"/>
        <v>1937411370.5191362</v>
      </c>
      <c r="R41" s="834"/>
      <c r="S41" s="291"/>
      <c r="T41" s="291"/>
      <c r="U41" s="291"/>
    </row>
    <row r="42" spans="2:21" ht="30" customHeight="1" x14ac:dyDescent="0.2">
      <c r="B42" s="238"/>
      <c r="C42" s="240"/>
      <c r="D42" s="829" t="s">
        <v>154</v>
      </c>
      <c r="E42" s="830"/>
      <c r="F42" s="103" t="s">
        <v>155</v>
      </c>
      <c r="G42" s="735">
        <v>2172591291</v>
      </c>
      <c r="H42" s="735"/>
      <c r="I42" s="735"/>
      <c r="J42" s="831"/>
      <c r="K42" s="831"/>
      <c r="L42" s="832" t="s">
        <v>205</v>
      </c>
      <c r="M42" s="832"/>
      <c r="N42" s="36"/>
      <c r="O42" s="142">
        <f>131.95/111.82</f>
        <v>1.1800214630656412</v>
      </c>
      <c r="P42" s="44" t="s">
        <v>204</v>
      </c>
      <c r="Q42" s="833">
        <f t="shared" si="0"/>
        <v>1841145571.501478</v>
      </c>
      <c r="R42" s="834"/>
      <c r="S42" s="291"/>
      <c r="T42" s="291"/>
      <c r="U42" s="291"/>
    </row>
    <row r="43" spans="2:21" ht="30" customHeight="1" x14ac:dyDescent="0.2">
      <c r="B43" s="238"/>
      <c r="C43" s="240"/>
      <c r="D43" s="829" t="s">
        <v>154</v>
      </c>
      <c r="E43" s="830"/>
      <c r="F43" s="103" t="s">
        <v>155</v>
      </c>
      <c r="G43" s="735">
        <v>2300677333</v>
      </c>
      <c r="H43" s="735"/>
      <c r="I43" s="735"/>
      <c r="J43" s="831"/>
      <c r="K43" s="831"/>
      <c r="L43" s="832" t="s">
        <v>206</v>
      </c>
      <c r="M43" s="832"/>
      <c r="N43" s="45"/>
      <c r="O43" s="142">
        <f>132.58/111.82</f>
        <v>1.1856555177964587</v>
      </c>
      <c r="P43" s="44" t="s">
        <v>207</v>
      </c>
      <c r="Q43" s="833">
        <f t="shared" si="0"/>
        <v>1940426454.7900133</v>
      </c>
      <c r="R43" s="834"/>
      <c r="S43" s="845"/>
      <c r="T43" s="845"/>
      <c r="U43" s="845"/>
    </row>
    <row r="44" spans="2:21" ht="30" customHeight="1" x14ac:dyDescent="0.2">
      <c r="B44" s="238"/>
      <c r="C44" s="240"/>
      <c r="D44" s="829" t="s">
        <v>154</v>
      </c>
      <c r="E44" s="830"/>
      <c r="F44" s="103" t="s">
        <v>155</v>
      </c>
      <c r="G44" s="735">
        <v>3451016000</v>
      </c>
      <c r="H44" s="735"/>
      <c r="I44" s="735"/>
      <c r="J44" s="831"/>
      <c r="K44" s="831"/>
      <c r="L44" s="832" t="s">
        <v>208</v>
      </c>
      <c r="M44" s="832" t="s">
        <v>208</v>
      </c>
      <c r="N44" s="45"/>
      <c r="O44" s="142">
        <f>132.58/111.82</f>
        <v>1.1856555177964587</v>
      </c>
      <c r="P44" s="44" t="s">
        <v>207</v>
      </c>
      <c r="Q44" s="833">
        <f t="shared" si="0"/>
        <v>2910639682.6067276</v>
      </c>
      <c r="R44" s="834"/>
      <c r="S44" s="845"/>
      <c r="T44" s="845"/>
      <c r="U44" s="845"/>
    </row>
    <row r="45" spans="2:21" ht="30" customHeight="1" x14ac:dyDescent="0.2">
      <c r="B45" s="238"/>
      <c r="C45" s="240"/>
      <c r="D45" s="829" t="s">
        <v>154</v>
      </c>
      <c r="E45" s="830"/>
      <c r="F45" s="103" t="s">
        <v>155</v>
      </c>
      <c r="G45" s="735">
        <v>3451016000</v>
      </c>
      <c r="H45" s="735"/>
      <c r="I45" s="735"/>
      <c r="J45" s="831"/>
      <c r="K45" s="831"/>
      <c r="L45" s="832" t="s">
        <v>209</v>
      </c>
      <c r="M45" s="832" t="s">
        <v>209</v>
      </c>
      <c r="N45" s="45"/>
      <c r="O45" s="142">
        <f>132.58/111.82</f>
        <v>1.1856555177964587</v>
      </c>
      <c r="P45" s="44" t="s">
        <v>207</v>
      </c>
      <c r="Q45" s="833">
        <f t="shared" si="0"/>
        <v>2910639682.6067276</v>
      </c>
      <c r="R45" s="834"/>
      <c r="S45" s="845"/>
      <c r="T45" s="845"/>
      <c r="U45" s="845"/>
    </row>
    <row r="46" spans="2:21" ht="30" customHeight="1" x14ac:dyDescent="0.2">
      <c r="B46" s="238"/>
      <c r="C46" s="240"/>
      <c r="D46" s="829" t="s">
        <v>154</v>
      </c>
      <c r="E46" s="830"/>
      <c r="F46" s="103" t="s">
        <v>155</v>
      </c>
      <c r="G46" s="735">
        <v>1592666667</v>
      </c>
      <c r="H46" s="735"/>
      <c r="I46" s="735"/>
      <c r="J46" s="831"/>
      <c r="K46" s="831"/>
      <c r="L46" s="832">
        <v>42594</v>
      </c>
      <c r="M46" s="832">
        <v>42594</v>
      </c>
      <c r="N46" s="45"/>
      <c r="O46" s="142">
        <f>133.27/111.82</f>
        <v>1.1918261491683064</v>
      </c>
      <c r="P46" s="44" t="s">
        <v>210</v>
      </c>
      <c r="Q46" s="833">
        <f t="shared" si="0"/>
        <v>1336324654.4904327</v>
      </c>
      <c r="R46" s="834"/>
      <c r="S46" s="845"/>
      <c r="T46" s="845"/>
      <c r="U46" s="845"/>
    </row>
    <row r="47" spans="2:21" ht="30" customHeight="1" x14ac:dyDescent="0.2">
      <c r="B47" s="238"/>
      <c r="C47" s="240"/>
      <c r="D47" s="829" t="s">
        <v>154</v>
      </c>
      <c r="E47" s="830"/>
      <c r="F47" s="103" t="s">
        <v>155</v>
      </c>
      <c r="G47" s="735">
        <v>733125000</v>
      </c>
      <c r="H47" s="735"/>
      <c r="I47" s="735"/>
      <c r="J47" s="831"/>
      <c r="K47" s="831"/>
      <c r="L47" s="832">
        <v>42601</v>
      </c>
      <c r="M47" s="832">
        <v>42601</v>
      </c>
      <c r="N47" s="45"/>
      <c r="O47" s="142">
        <f>133.27/111.82</f>
        <v>1.1918261491683064</v>
      </c>
      <c r="P47" s="44" t="s">
        <v>210</v>
      </c>
      <c r="Q47" s="833">
        <f t="shared" si="0"/>
        <v>615127466.79672837</v>
      </c>
      <c r="R47" s="834"/>
      <c r="S47" s="845"/>
      <c r="T47" s="845"/>
      <c r="U47" s="845"/>
    </row>
    <row r="48" spans="2:21" ht="30" customHeight="1" x14ac:dyDescent="0.2">
      <c r="B48" s="238"/>
      <c r="C48" s="240"/>
      <c r="D48" s="829" t="s">
        <v>154</v>
      </c>
      <c r="E48" s="830"/>
      <c r="F48" s="103" t="s">
        <v>155</v>
      </c>
      <c r="G48" s="735">
        <v>2360000000</v>
      </c>
      <c r="H48" s="735"/>
      <c r="I48" s="735"/>
      <c r="J48" s="831"/>
      <c r="K48" s="831"/>
      <c r="L48" s="832">
        <v>42613</v>
      </c>
      <c r="M48" s="832">
        <v>42613</v>
      </c>
      <c r="N48" s="45"/>
      <c r="O48" s="142">
        <f>133.27/111.82</f>
        <v>1.1918261491683064</v>
      </c>
      <c r="P48" s="44" t="s">
        <v>210</v>
      </c>
      <c r="Q48" s="833">
        <f t="shared" si="0"/>
        <v>1980154573.4223752</v>
      </c>
      <c r="R48" s="834"/>
      <c r="S48" s="845"/>
      <c r="T48" s="845"/>
      <c r="U48" s="845"/>
    </row>
    <row r="49" spans="2:21" ht="30" customHeight="1" x14ac:dyDescent="0.2">
      <c r="B49" s="238"/>
      <c r="C49" s="240"/>
      <c r="D49" s="829" t="s">
        <v>154</v>
      </c>
      <c r="E49" s="830"/>
      <c r="F49" s="103" t="s">
        <v>155</v>
      </c>
      <c r="G49" s="735">
        <v>1655875000</v>
      </c>
      <c r="H49" s="735"/>
      <c r="I49" s="735"/>
      <c r="J49" s="831"/>
      <c r="K49" s="831"/>
      <c r="L49" s="832">
        <v>42613</v>
      </c>
      <c r="M49" s="832">
        <v>42613</v>
      </c>
      <c r="N49" s="45"/>
      <c r="O49" s="142">
        <f>133.27/111.82</f>
        <v>1.1918261491683064</v>
      </c>
      <c r="P49" s="44" t="s">
        <v>210</v>
      </c>
      <c r="Q49" s="833">
        <f t="shared" si="0"/>
        <v>1389359514.5193965</v>
      </c>
      <c r="R49" s="834"/>
      <c r="S49" s="845"/>
      <c r="T49" s="845"/>
      <c r="U49" s="845"/>
    </row>
    <row r="50" spans="2:21" ht="30" customHeight="1" x14ac:dyDescent="0.2">
      <c r="B50" s="238"/>
      <c r="C50" s="240"/>
      <c r="D50" s="829" t="s">
        <v>154</v>
      </c>
      <c r="E50" s="830"/>
      <c r="F50" s="103" t="s">
        <v>155</v>
      </c>
      <c r="G50" s="735">
        <v>29000000</v>
      </c>
      <c r="H50" s="735"/>
      <c r="I50" s="735"/>
      <c r="J50" s="831"/>
      <c r="K50" s="831"/>
      <c r="L50" s="832">
        <v>42614</v>
      </c>
      <c r="M50" s="832">
        <v>42614</v>
      </c>
      <c r="N50" s="45"/>
      <c r="O50" s="142">
        <f>132.85/111.82</f>
        <v>1.1880701126810946</v>
      </c>
      <c r="P50" s="44" t="s">
        <v>211</v>
      </c>
      <c r="Q50" s="833">
        <f t="shared" si="0"/>
        <v>24409333.835152429</v>
      </c>
      <c r="R50" s="834"/>
      <c r="S50" s="845"/>
      <c r="T50" s="845"/>
      <c r="U50" s="845"/>
    </row>
    <row r="51" spans="2:21" ht="30" customHeight="1" x14ac:dyDescent="0.2">
      <c r="B51" s="238"/>
      <c r="C51" s="240"/>
      <c r="D51" s="829" t="s">
        <v>154</v>
      </c>
      <c r="E51" s="830"/>
      <c r="F51" s="103" t="s">
        <v>155</v>
      </c>
      <c r="G51" s="735">
        <v>600000000</v>
      </c>
      <c r="H51" s="735"/>
      <c r="I51" s="735"/>
      <c r="J51" s="831"/>
      <c r="K51" s="831"/>
      <c r="L51" s="832">
        <v>42627</v>
      </c>
      <c r="M51" s="832">
        <v>42627</v>
      </c>
      <c r="N51" s="45"/>
      <c r="O51" s="142">
        <f>132.85/111.82</f>
        <v>1.1880701126810946</v>
      </c>
      <c r="P51" s="44" t="s">
        <v>211</v>
      </c>
      <c r="Q51" s="833">
        <f t="shared" si="0"/>
        <v>505020700.0376364</v>
      </c>
      <c r="R51" s="834"/>
      <c r="S51" s="845"/>
      <c r="T51" s="845"/>
      <c r="U51" s="845"/>
    </row>
    <row r="52" spans="2:21" ht="30" customHeight="1" x14ac:dyDescent="0.2">
      <c r="B52" s="238"/>
      <c r="C52" s="240"/>
      <c r="D52" s="829" t="s">
        <v>154</v>
      </c>
      <c r="E52" s="830"/>
      <c r="F52" s="103" t="s">
        <v>155</v>
      </c>
      <c r="G52" s="735">
        <v>3570400000</v>
      </c>
      <c r="H52" s="735"/>
      <c r="I52" s="735"/>
      <c r="J52" s="831"/>
      <c r="K52" s="831"/>
      <c r="L52" s="832">
        <v>42629</v>
      </c>
      <c r="M52" s="832">
        <v>42629</v>
      </c>
      <c r="N52" s="45"/>
      <c r="O52" s="142">
        <f>132.85/111.82</f>
        <v>1.1880701126810946</v>
      </c>
      <c r="P52" s="44" t="s">
        <v>211</v>
      </c>
      <c r="Q52" s="833">
        <f t="shared" si="0"/>
        <v>3005209845.6906285</v>
      </c>
      <c r="R52" s="834"/>
      <c r="S52" s="845"/>
      <c r="T52" s="845"/>
      <c r="U52" s="845"/>
    </row>
    <row r="53" spans="2:21" ht="30" customHeight="1" x14ac:dyDescent="0.2">
      <c r="B53" s="238"/>
      <c r="C53" s="240"/>
      <c r="D53" s="829" t="s">
        <v>154</v>
      </c>
      <c r="E53" s="830"/>
      <c r="F53" s="103" t="s">
        <v>155</v>
      </c>
      <c r="G53" s="735">
        <v>1780266667</v>
      </c>
      <c r="H53" s="735"/>
      <c r="I53" s="735"/>
      <c r="J53" s="831"/>
      <c r="K53" s="831"/>
      <c r="L53" s="832">
        <v>42627</v>
      </c>
      <c r="M53" s="832">
        <v>42629</v>
      </c>
      <c r="N53" s="45"/>
      <c r="O53" s="142">
        <f>132.85/111.82</f>
        <v>1.1880701126810946</v>
      </c>
      <c r="P53" s="44" t="s">
        <v>211</v>
      </c>
      <c r="Q53" s="833">
        <f t="shared" si="0"/>
        <v>1498452530.7033496</v>
      </c>
      <c r="R53" s="834"/>
      <c r="S53" s="845"/>
      <c r="T53" s="845"/>
      <c r="U53" s="845"/>
    </row>
    <row r="54" spans="2:21" ht="30" customHeight="1" x14ac:dyDescent="0.2">
      <c r="B54" s="238"/>
      <c r="C54" s="240"/>
      <c r="D54" s="829" t="s">
        <v>154</v>
      </c>
      <c r="E54" s="830"/>
      <c r="F54" s="103" t="s">
        <v>155</v>
      </c>
      <c r="G54" s="735">
        <v>5000000000</v>
      </c>
      <c r="H54" s="735"/>
      <c r="I54" s="735"/>
      <c r="J54" s="831"/>
      <c r="K54" s="831"/>
      <c r="L54" s="832">
        <v>42657</v>
      </c>
      <c r="M54" s="832">
        <v>42657</v>
      </c>
      <c r="N54" s="45"/>
      <c r="O54" s="142">
        <f>132.78/111.82</f>
        <v>1.1874441065998929</v>
      </c>
      <c r="P54" s="44" t="s">
        <v>212</v>
      </c>
      <c r="Q54" s="833">
        <f t="shared" si="0"/>
        <v>4210724506.702816</v>
      </c>
      <c r="R54" s="834"/>
      <c r="S54" s="845"/>
      <c r="T54" s="845"/>
      <c r="U54" s="845"/>
    </row>
    <row r="55" spans="2:21" ht="30" customHeight="1" x14ac:dyDescent="0.2">
      <c r="B55" s="238"/>
      <c r="C55" s="240"/>
      <c r="D55" s="829" t="s">
        <v>154</v>
      </c>
      <c r="E55" s="830"/>
      <c r="F55" s="103" t="s">
        <v>155</v>
      </c>
      <c r="G55" s="735">
        <v>2900000000</v>
      </c>
      <c r="H55" s="735"/>
      <c r="I55" s="735"/>
      <c r="J55" s="831"/>
      <c r="K55" s="831"/>
      <c r="L55" s="832" t="s">
        <v>213</v>
      </c>
      <c r="M55" s="832" t="s">
        <v>213</v>
      </c>
      <c r="N55" s="45"/>
      <c r="O55" s="142">
        <f>132.78/111.82</f>
        <v>1.1874441065998929</v>
      </c>
      <c r="P55" s="44" t="s">
        <v>212</v>
      </c>
      <c r="Q55" s="833">
        <f t="shared" si="0"/>
        <v>2442220213.8876333</v>
      </c>
      <c r="R55" s="834"/>
      <c r="S55" s="845"/>
      <c r="T55" s="845"/>
      <c r="U55" s="845"/>
    </row>
    <row r="56" spans="2:21" ht="30" customHeight="1" x14ac:dyDescent="0.2">
      <c r="B56" s="238"/>
      <c r="C56" s="240"/>
      <c r="D56" s="829" t="s">
        <v>154</v>
      </c>
      <c r="E56" s="830"/>
      <c r="F56" s="103" t="s">
        <v>155</v>
      </c>
      <c r="G56" s="735">
        <v>3570400000</v>
      </c>
      <c r="H56" s="735"/>
      <c r="I56" s="735"/>
      <c r="J56" s="831"/>
      <c r="K56" s="831"/>
      <c r="L56" s="832" t="s">
        <v>214</v>
      </c>
      <c r="M56" s="832" t="s">
        <v>214</v>
      </c>
      <c r="N56" s="45"/>
      <c r="O56" s="142">
        <f>132.78/111.82</f>
        <v>1.1874441065998929</v>
      </c>
      <c r="P56" s="44" t="s">
        <v>212</v>
      </c>
      <c r="Q56" s="833">
        <f t="shared" si="0"/>
        <v>3006794155.746347</v>
      </c>
      <c r="R56" s="834"/>
      <c r="S56" s="845"/>
      <c r="T56" s="845"/>
      <c r="U56" s="845"/>
    </row>
    <row r="57" spans="2:21" ht="30" customHeight="1" x14ac:dyDescent="0.2">
      <c r="B57" s="238"/>
      <c r="C57" s="240"/>
      <c r="D57" s="829" t="s">
        <v>154</v>
      </c>
      <c r="E57" s="830"/>
      <c r="F57" s="103" t="s">
        <v>155</v>
      </c>
      <c r="G57" s="735">
        <v>5000000000</v>
      </c>
      <c r="H57" s="735"/>
      <c r="I57" s="735"/>
      <c r="J57" s="831"/>
      <c r="K57" s="831"/>
      <c r="L57" s="832" t="s">
        <v>215</v>
      </c>
      <c r="M57" s="832" t="s">
        <v>215</v>
      </c>
      <c r="N57" s="45"/>
      <c r="O57" s="142">
        <f>132.78/111.82</f>
        <v>1.1874441065998929</v>
      </c>
      <c r="P57" s="44" t="s">
        <v>212</v>
      </c>
      <c r="Q57" s="833">
        <f t="shared" si="0"/>
        <v>4210724506.702816</v>
      </c>
      <c r="R57" s="834"/>
      <c r="S57" s="843"/>
      <c r="T57" s="843"/>
      <c r="U57" s="843"/>
    </row>
    <row r="58" spans="2:21" ht="30" customHeight="1" x14ac:dyDescent="0.2">
      <c r="B58" s="238"/>
      <c r="C58" s="240"/>
      <c r="D58" s="829" t="s">
        <v>154</v>
      </c>
      <c r="E58" s="830"/>
      <c r="F58" s="103" t="s">
        <v>155</v>
      </c>
      <c r="G58" s="735">
        <v>433333333</v>
      </c>
      <c r="H58" s="735"/>
      <c r="I58" s="735"/>
      <c r="J58" s="831"/>
      <c r="K58" s="831"/>
      <c r="L58" s="832" t="s">
        <v>215</v>
      </c>
      <c r="M58" s="832" t="s">
        <v>215</v>
      </c>
      <c r="N58" s="45"/>
      <c r="O58" s="142">
        <f>132.78/111.82</f>
        <v>1.1874441065998929</v>
      </c>
      <c r="P58" s="44" t="s">
        <v>212</v>
      </c>
      <c r="Q58" s="833">
        <f t="shared" si="0"/>
        <v>364929456.96686244</v>
      </c>
      <c r="R58" s="834"/>
      <c r="S58" s="845"/>
      <c r="T58" s="845"/>
      <c r="U58" s="845"/>
    </row>
    <row r="59" spans="2:21" ht="31.5" customHeight="1" x14ac:dyDescent="0.2">
      <c r="B59" s="238"/>
      <c r="C59" s="240"/>
      <c r="D59" s="829" t="s">
        <v>154</v>
      </c>
      <c r="E59" s="830"/>
      <c r="F59" s="103" t="s">
        <v>155</v>
      </c>
      <c r="G59" s="735">
        <v>1260000000</v>
      </c>
      <c r="H59" s="735"/>
      <c r="I59" s="735"/>
      <c r="J59" s="831"/>
      <c r="K59" s="831"/>
      <c r="L59" s="832" t="s">
        <v>216</v>
      </c>
      <c r="M59" s="832" t="s">
        <v>216</v>
      </c>
      <c r="N59" s="45"/>
      <c r="O59" s="142">
        <f>132.7/111.82</f>
        <v>1.186728671078519</v>
      </c>
      <c r="P59" s="44" t="s">
        <v>217</v>
      </c>
      <c r="Q59" s="833">
        <f t="shared" si="0"/>
        <v>1061742275.8100981</v>
      </c>
      <c r="R59" s="834"/>
      <c r="S59" s="843"/>
      <c r="T59" s="843"/>
      <c r="U59" s="843"/>
    </row>
    <row r="60" spans="2:21" ht="27.75" customHeight="1" x14ac:dyDescent="0.2">
      <c r="B60" s="238"/>
      <c r="C60" s="240"/>
      <c r="D60" s="829" t="s">
        <v>154</v>
      </c>
      <c r="E60" s="830"/>
      <c r="F60" s="103" t="s">
        <v>155</v>
      </c>
      <c r="G60" s="735">
        <v>1890000000</v>
      </c>
      <c r="H60" s="735"/>
      <c r="I60" s="735"/>
      <c r="J60" s="844"/>
      <c r="K60" s="831"/>
      <c r="L60" s="832" t="s">
        <v>218</v>
      </c>
      <c r="M60" s="832" t="s">
        <v>218</v>
      </c>
      <c r="N60" s="45"/>
      <c r="O60" s="142">
        <f>132.7/111.82</f>
        <v>1.186728671078519</v>
      </c>
      <c r="P60" s="44" t="s">
        <v>217</v>
      </c>
      <c r="Q60" s="833">
        <f t="shared" si="0"/>
        <v>1592613413.715147</v>
      </c>
      <c r="R60" s="834"/>
      <c r="S60" s="845"/>
      <c r="T60" s="845"/>
      <c r="U60" s="845"/>
    </row>
    <row r="61" spans="2:21" ht="31.5" customHeight="1" x14ac:dyDescent="0.2">
      <c r="B61" s="238"/>
      <c r="C61" s="240"/>
      <c r="D61" s="829" t="s">
        <v>154</v>
      </c>
      <c r="E61" s="830"/>
      <c r="F61" s="103" t="s">
        <v>155</v>
      </c>
      <c r="G61" s="735">
        <v>1890000000</v>
      </c>
      <c r="H61" s="735"/>
      <c r="I61" s="735"/>
      <c r="J61" s="831"/>
      <c r="K61" s="831"/>
      <c r="L61" s="832" t="s">
        <v>219</v>
      </c>
      <c r="M61" s="832" t="s">
        <v>219</v>
      </c>
      <c r="N61" s="45"/>
      <c r="O61" s="142">
        <f>132.7/111.82</f>
        <v>1.186728671078519</v>
      </c>
      <c r="P61" s="44" t="s">
        <v>217</v>
      </c>
      <c r="Q61" s="833">
        <f t="shared" si="0"/>
        <v>1592613413.715147</v>
      </c>
      <c r="R61" s="834"/>
      <c r="S61" s="828"/>
      <c r="T61" s="828"/>
      <c r="U61" s="828"/>
    </row>
    <row r="62" spans="2:21" ht="31.5" customHeight="1" x14ac:dyDescent="0.2">
      <c r="B62" s="238"/>
      <c r="C62" s="240"/>
      <c r="D62" s="829" t="s">
        <v>154</v>
      </c>
      <c r="E62" s="830"/>
      <c r="F62" s="103" t="s">
        <v>155</v>
      </c>
      <c r="G62" s="735">
        <v>1440000000</v>
      </c>
      <c r="H62" s="735"/>
      <c r="I62" s="735"/>
      <c r="J62" s="831"/>
      <c r="K62" s="831"/>
      <c r="L62" s="832">
        <v>42755</v>
      </c>
      <c r="M62" s="832" t="s">
        <v>219</v>
      </c>
      <c r="N62" s="45"/>
      <c r="O62" s="142">
        <f>133.4/111.82</f>
        <v>1.1929887318905386</v>
      </c>
      <c r="P62" s="44" t="s">
        <v>220</v>
      </c>
      <c r="Q62" s="833">
        <f t="shared" si="0"/>
        <v>1207052473.7631183</v>
      </c>
      <c r="R62" s="834"/>
      <c r="S62" s="828"/>
      <c r="T62" s="828"/>
      <c r="U62" s="828"/>
    </row>
    <row r="63" spans="2:21" ht="31.5" customHeight="1" x14ac:dyDescent="0.2">
      <c r="B63" s="238"/>
      <c r="C63" s="240"/>
      <c r="D63" s="829" t="s">
        <v>154</v>
      </c>
      <c r="E63" s="830"/>
      <c r="F63" s="103" t="s">
        <v>155</v>
      </c>
      <c r="G63" s="735">
        <v>1440000000</v>
      </c>
      <c r="H63" s="735"/>
      <c r="I63" s="735"/>
      <c r="J63" s="831"/>
      <c r="K63" s="831"/>
      <c r="L63" s="832">
        <v>42755</v>
      </c>
      <c r="M63" s="832" t="s">
        <v>219</v>
      </c>
      <c r="N63" s="45"/>
      <c r="O63" s="142">
        <f>133.4/111.82</f>
        <v>1.1929887318905386</v>
      </c>
      <c r="P63" s="44" t="s">
        <v>220</v>
      </c>
      <c r="Q63" s="833">
        <f t="shared" si="0"/>
        <v>1207052473.7631183</v>
      </c>
      <c r="R63" s="834"/>
      <c r="S63" s="828"/>
      <c r="T63" s="828"/>
      <c r="U63" s="828"/>
    </row>
    <row r="64" spans="2:21" ht="31.5" customHeight="1" x14ac:dyDescent="0.2">
      <c r="B64" s="238"/>
      <c r="C64" s="240"/>
      <c r="D64" s="829" t="s">
        <v>154</v>
      </c>
      <c r="E64" s="830"/>
      <c r="F64" s="103" t="s">
        <v>155</v>
      </c>
      <c r="G64" s="735">
        <v>960000000</v>
      </c>
      <c r="H64" s="735"/>
      <c r="I64" s="735"/>
      <c r="J64" s="831"/>
      <c r="K64" s="831"/>
      <c r="L64" s="832" t="s">
        <v>221</v>
      </c>
      <c r="M64" s="832" t="s">
        <v>219</v>
      </c>
      <c r="N64" s="45"/>
      <c r="O64" s="142">
        <f>134.77/111.82</f>
        <v>1.2052405651940621</v>
      </c>
      <c r="P64" s="44" t="s">
        <v>222</v>
      </c>
      <c r="Q64" s="833">
        <f t="shared" si="0"/>
        <v>796521481.04177475</v>
      </c>
      <c r="R64" s="834"/>
      <c r="S64" s="828"/>
      <c r="T64" s="828"/>
      <c r="U64" s="828"/>
    </row>
    <row r="65" spans="2:21" ht="31.5" customHeight="1" x14ac:dyDescent="0.2">
      <c r="B65" s="238"/>
      <c r="C65" s="240"/>
      <c r="D65" s="829" t="s">
        <v>154</v>
      </c>
      <c r="E65" s="830"/>
      <c r="F65" s="103" t="s">
        <v>155</v>
      </c>
      <c r="G65" s="735">
        <v>3450000000</v>
      </c>
      <c r="H65" s="735"/>
      <c r="I65" s="735"/>
      <c r="J65" s="831"/>
      <c r="K65" s="831"/>
      <c r="L65" s="832">
        <v>42826</v>
      </c>
      <c r="M65" s="832" t="s">
        <v>219</v>
      </c>
      <c r="N65" s="45"/>
      <c r="O65" s="142">
        <f>134.77/111.82</f>
        <v>1.2052405651940621</v>
      </c>
      <c r="P65" s="44" t="s">
        <v>223</v>
      </c>
      <c r="Q65" s="833">
        <f t="shared" si="0"/>
        <v>2862499072.4938779</v>
      </c>
      <c r="R65" s="834"/>
      <c r="S65" s="828"/>
      <c r="T65" s="828"/>
      <c r="U65" s="828"/>
    </row>
    <row r="66" spans="2:21" ht="31.5" customHeight="1" x14ac:dyDescent="0.2">
      <c r="B66" s="238"/>
      <c r="C66" s="240"/>
      <c r="D66" s="829" t="s">
        <v>154</v>
      </c>
      <c r="E66" s="830"/>
      <c r="F66" s="103" t="s">
        <v>155</v>
      </c>
      <c r="G66" s="735">
        <v>2300000000</v>
      </c>
      <c r="H66" s="735"/>
      <c r="I66" s="735"/>
      <c r="J66" s="840"/>
      <c r="K66" s="831"/>
      <c r="L66" s="832">
        <v>42788</v>
      </c>
      <c r="M66" s="832" t="s">
        <v>219</v>
      </c>
      <c r="N66" s="45"/>
      <c r="O66" s="142">
        <f>134.77/111.82</f>
        <v>1.2052405651940621</v>
      </c>
      <c r="P66" s="44" t="s">
        <v>223</v>
      </c>
      <c r="Q66" s="833">
        <f t="shared" si="0"/>
        <v>1908332714.9959188</v>
      </c>
      <c r="R66" s="834"/>
      <c r="S66" s="828"/>
      <c r="T66" s="828"/>
      <c r="U66" s="828"/>
    </row>
    <row r="67" spans="2:21" ht="31.5" customHeight="1" x14ac:dyDescent="0.2">
      <c r="B67" s="238"/>
      <c r="C67" s="240"/>
      <c r="D67" s="829" t="s">
        <v>154</v>
      </c>
      <c r="E67" s="830"/>
      <c r="F67" s="103" t="s">
        <v>155</v>
      </c>
      <c r="G67" s="735">
        <v>3450000000</v>
      </c>
      <c r="H67" s="735"/>
      <c r="I67" s="735"/>
      <c r="J67" s="831"/>
      <c r="K67" s="831"/>
      <c r="L67" s="832">
        <v>42786</v>
      </c>
      <c r="M67" s="832" t="s">
        <v>219</v>
      </c>
      <c r="N67" s="45"/>
      <c r="O67" s="142">
        <f>136.12/111.82</f>
        <v>1.2173135396172421</v>
      </c>
      <c r="P67" s="44" t="s">
        <v>223</v>
      </c>
      <c r="Q67" s="833">
        <f t="shared" si="0"/>
        <v>2834109609.1683807</v>
      </c>
      <c r="R67" s="834"/>
      <c r="S67" s="828"/>
      <c r="T67" s="828"/>
      <c r="U67" s="828"/>
    </row>
    <row r="68" spans="2:21" ht="31.5" customHeight="1" x14ac:dyDescent="0.2">
      <c r="B68" s="238"/>
      <c r="C68" s="240"/>
      <c r="D68" s="829" t="s">
        <v>154</v>
      </c>
      <c r="E68" s="830"/>
      <c r="F68" s="103" t="s">
        <v>155</v>
      </c>
      <c r="G68" s="735">
        <v>330000000</v>
      </c>
      <c r="H68" s="735"/>
      <c r="I68" s="735"/>
      <c r="J68" s="840"/>
      <c r="K68" s="831"/>
      <c r="L68" s="832">
        <v>42842</v>
      </c>
      <c r="M68" s="832" t="s">
        <v>219</v>
      </c>
      <c r="N68" s="45"/>
      <c r="O68" s="142">
        <f t="shared" ref="O68:O70" si="1">136.76/111.82</f>
        <v>1.2230370237882311</v>
      </c>
      <c r="P68" s="44" t="s">
        <v>223</v>
      </c>
      <c r="Q68" s="833">
        <f t="shared" si="0"/>
        <v>269820122.84293652</v>
      </c>
      <c r="R68" s="834"/>
      <c r="S68" s="828"/>
      <c r="T68" s="828"/>
      <c r="U68" s="828"/>
    </row>
    <row r="69" spans="2:21" ht="31.5" customHeight="1" x14ac:dyDescent="0.2">
      <c r="B69" s="238"/>
      <c r="C69" s="240"/>
      <c r="D69" s="829" t="s">
        <v>154</v>
      </c>
      <c r="E69" s="830"/>
      <c r="F69" s="103" t="s">
        <v>155</v>
      </c>
      <c r="G69" s="735">
        <v>90000000</v>
      </c>
      <c r="H69" s="735"/>
      <c r="I69" s="735"/>
      <c r="J69" s="831"/>
      <c r="K69" s="831"/>
      <c r="L69" s="841" t="s">
        <v>224</v>
      </c>
      <c r="M69" s="842"/>
      <c r="N69" s="45"/>
      <c r="O69" s="142">
        <f t="shared" si="1"/>
        <v>1.2230370237882311</v>
      </c>
      <c r="P69" s="44" t="s">
        <v>223</v>
      </c>
      <c r="Q69" s="833">
        <f t="shared" si="0"/>
        <v>73587306.229891777</v>
      </c>
      <c r="R69" s="834"/>
      <c r="S69" s="828"/>
      <c r="T69" s="828"/>
      <c r="U69" s="828"/>
    </row>
    <row r="70" spans="2:21" ht="31.5" customHeight="1" x14ac:dyDescent="0.2">
      <c r="B70" s="238"/>
      <c r="C70" s="240"/>
      <c r="D70" s="829" t="s">
        <v>154</v>
      </c>
      <c r="E70" s="830"/>
      <c r="F70" s="103" t="s">
        <v>155</v>
      </c>
      <c r="G70" s="735">
        <v>420000000</v>
      </c>
      <c r="H70" s="735"/>
      <c r="I70" s="735"/>
      <c r="J70" s="840"/>
      <c r="K70" s="831"/>
      <c r="L70" s="832" t="s">
        <v>225</v>
      </c>
      <c r="M70" s="832" t="s">
        <v>219</v>
      </c>
      <c r="N70" s="45"/>
      <c r="O70" s="142">
        <f t="shared" si="1"/>
        <v>1.2230370237882311</v>
      </c>
      <c r="P70" s="44" t="s">
        <v>223</v>
      </c>
      <c r="Q70" s="833">
        <f t="shared" si="0"/>
        <v>343407429.07282829</v>
      </c>
      <c r="R70" s="834"/>
      <c r="S70" s="828"/>
      <c r="T70" s="828"/>
      <c r="U70" s="828"/>
    </row>
    <row r="71" spans="2:21" ht="31.5" customHeight="1" x14ac:dyDescent="0.2">
      <c r="B71" s="238"/>
      <c r="C71" s="240"/>
      <c r="D71" s="829" t="s">
        <v>154</v>
      </c>
      <c r="E71" s="830"/>
      <c r="F71" s="103" t="s">
        <v>155</v>
      </c>
      <c r="G71" s="735">
        <v>75000000</v>
      </c>
      <c r="H71" s="735"/>
      <c r="I71" s="735"/>
      <c r="J71" s="831"/>
      <c r="K71" s="831"/>
      <c r="L71" s="832" t="s">
        <v>226</v>
      </c>
      <c r="M71" s="832" t="s">
        <v>219</v>
      </c>
      <c r="N71" s="45"/>
      <c r="O71" s="142">
        <f t="shared" ref="O71:O78" si="2">137.4/111.82</f>
        <v>1.2287605079592203</v>
      </c>
      <c r="P71" s="44" t="s">
        <v>227</v>
      </c>
      <c r="Q71" s="833">
        <f t="shared" si="0"/>
        <v>61037117.903930128</v>
      </c>
      <c r="R71" s="834"/>
      <c r="S71" s="828"/>
      <c r="T71" s="828"/>
      <c r="U71" s="828"/>
    </row>
    <row r="72" spans="2:21" ht="31.5" customHeight="1" x14ac:dyDescent="0.2">
      <c r="B72" s="238"/>
      <c r="C72" s="240"/>
      <c r="D72" s="829" t="s">
        <v>154</v>
      </c>
      <c r="E72" s="830"/>
      <c r="F72" s="103" t="s">
        <v>155</v>
      </c>
      <c r="G72" s="735">
        <v>280000000</v>
      </c>
      <c r="H72" s="735"/>
      <c r="I72" s="735"/>
      <c r="J72" s="831"/>
      <c r="K72" s="831"/>
      <c r="L72" s="832" t="s">
        <v>228</v>
      </c>
      <c r="M72" s="832" t="s">
        <v>219</v>
      </c>
      <c r="N72" s="45"/>
      <c r="O72" s="142">
        <f t="shared" si="2"/>
        <v>1.2287605079592203</v>
      </c>
      <c r="P72" s="44" t="s">
        <v>227</v>
      </c>
      <c r="Q72" s="833">
        <f t="shared" si="0"/>
        <v>227871906.84133914</v>
      </c>
      <c r="R72" s="834"/>
      <c r="S72" s="828"/>
      <c r="T72" s="828"/>
      <c r="U72" s="828"/>
    </row>
    <row r="73" spans="2:21" ht="31.5" customHeight="1" x14ac:dyDescent="0.2">
      <c r="B73" s="238"/>
      <c r="C73" s="240"/>
      <c r="D73" s="829" t="s">
        <v>154</v>
      </c>
      <c r="E73" s="830"/>
      <c r="F73" s="103" t="s">
        <v>155</v>
      </c>
      <c r="G73" s="735">
        <v>50000000</v>
      </c>
      <c r="H73" s="735"/>
      <c r="I73" s="735"/>
      <c r="J73" s="831"/>
      <c r="K73" s="831"/>
      <c r="L73" s="832" t="s">
        <v>229</v>
      </c>
      <c r="M73" s="832" t="s">
        <v>219</v>
      </c>
      <c r="N73" s="45"/>
      <c r="O73" s="142">
        <f t="shared" si="2"/>
        <v>1.2287605079592203</v>
      </c>
      <c r="P73" s="44" t="s">
        <v>227</v>
      </c>
      <c r="Q73" s="833">
        <f t="shared" si="0"/>
        <v>40691411.935953416</v>
      </c>
      <c r="R73" s="834"/>
      <c r="S73" s="828"/>
      <c r="T73" s="828"/>
      <c r="U73" s="828"/>
    </row>
    <row r="74" spans="2:21" ht="31.5" customHeight="1" x14ac:dyDescent="0.2">
      <c r="B74" s="238"/>
      <c r="C74" s="240"/>
      <c r="D74" s="829" t="s">
        <v>154</v>
      </c>
      <c r="E74" s="830"/>
      <c r="F74" s="103" t="s">
        <v>155</v>
      </c>
      <c r="G74" s="735">
        <v>187500000</v>
      </c>
      <c r="H74" s="735"/>
      <c r="I74" s="735"/>
      <c r="J74" s="831"/>
      <c r="K74" s="831"/>
      <c r="L74" s="832" t="s">
        <v>230</v>
      </c>
      <c r="M74" s="832" t="s">
        <v>219</v>
      </c>
      <c r="N74" s="45"/>
      <c r="O74" s="142">
        <f t="shared" si="2"/>
        <v>1.2287605079592203</v>
      </c>
      <c r="P74" s="44" t="s">
        <v>227</v>
      </c>
      <c r="Q74" s="833">
        <f t="shared" si="0"/>
        <v>152592794.75982532</v>
      </c>
      <c r="R74" s="834"/>
      <c r="S74" s="828"/>
      <c r="T74" s="828"/>
      <c r="U74" s="828"/>
    </row>
    <row r="75" spans="2:21" ht="31.5" customHeight="1" x14ac:dyDescent="0.2">
      <c r="B75" s="238"/>
      <c r="C75" s="240"/>
      <c r="D75" s="829" t="s">
        <v>154</v>
      </c>
      <c r="E75" s="830"/>
      <c r="F75" s="103" t="s">
        <v>155</v>
      </c>
      <c r="G75" s="735">
        <v>100000000</v>
      </c>
      <c r="H75" s="735"/>
      <c r="I75" s="735"/>
      <c r="J75" s="831"/>
      <c r="K75" s="831"/>
      <c r="L75" s="832" t="s">
        <v>231</v>
      </c>
      <c r="M75" s="832" t="s">
        <v>219</v>
      </c>
      <c r="N75" s="45"/>
      <c r="O75" s="142">
        <f t="shared" si="2"/>
        <v>1.2287605079592203</v>
      </c>
      <c r="P75" s="44" t="s">
        <v>227</v>
      </c>
      <c r="Q75" s="833">
        <f t="shared" si="0"/>
        <v>81382823.871906832</v>
      </c>
      <c r="R75" s="834"/>
      <c r="S75" s="828"/>
      <c r="T75" s="828"/>
      <c r="U75" s="828"/>
    </row>
    <row r="76" spans="2:21" ht="31.5" customHeight="1" x14ac:dyDescent="0.2">
      <c r="B76" s="238"/>
      <c r="C76" s="240"/>
      <c r="D76" s="829" t="s">
        <v>154</v>
      </c>
      <c r="E76" s="830"/>
      <c r="F76" s="103" t="s">
        <v>155</v>
      </c>
      <c r="G76" s="735">
        <v>187500000</v>
      </c>
      <c r="H76" s="735"/>
      <c r="I76" s="735"/>
      <c r="J76" s="831"/>
      <c r="K76" s="831"/>
      <c r="L76" s="832" t="s">
        <v>232</v>
      </c>
      <c r="M76" s="832" t="s">
        <v>219</v>
      </c>
      <c r="N76" s="45"/>
      <c r="O76" s="142">
        <f t="shared" si="2"/>
        <v>1.2287605079592203</v>
      </c>
      <c r="P76" s="44" t="s">
        <v>227</v>
      </c>
      <c r="Q76" s="833">
        <f t="shared" si="0"/>
        <v>152592794.75982532</v>
      </c>
      <c r="R76" s="834"/>
      <c r="S76" s="828"/>
      <c r="T76" s="828"/>
      <c r="U76" s="828"/>
    </row>
    <row r="77" spans="2:21" ht="31.5" customHeight="1" x14ac:dyDescent="0.2">
      <c r="B77" s="238"/>
      <c r="C77" s="240"/>
      <c r="D77" s="829" t="s">
        <v>154</v>
      </c>
      <c r="E77" s="830"/>
      <c r="F77" s="103" t="s">
        <v>155</v>
      </c>
      <c r="G77" s="735">
        <v>90000000</v>
      </c>
      <c r="H77" s="735"/>
      <c r="I77" s="735"/>
      <c r="J77" s="831"/>
      <c r="K77" s="831"/>
      <c r="L77" s="832" t="s">
        <v>232</v>
      </c>
      <c r="M77" s="832" t="s">
        <v>219</v>
      </c>
      <c r="N77" s="45"/>
      <c r="O77" s="142">
        <f t="shared" si="2"/>
        <v>1.2287605079592203</v>
      </c>
      <c r="P77" s="44" t="s">
        <v>227</v>
      </c>
      <c r="Q77" s="833">
        <f t="shared" si="0"/>
        <v>73244541.484716147</v>
      </c>
      <c r="R77" s="834"/>
      <c r="S77" s="828"/>
      <c r="T77" s="828"/>
      <c r="U77" s="828"/>
    </row>
    <row r="78" spans="2:21" ht="31.5" customHeight="1" x14ac:dyDescent="0.2">
      <c r="B78" s="238"/>
      <c r="C78" s="240"/>
      <c r="D78" s="829" t="s">
        <v>154</v>
      </c>
      <c r="E78" s="830"/>
      <c r="F78" s="103" t="s">
        <v>155</v>
      </c>
      <c r="G78" s="735">
        <v>25000000</v>
      </c>
      <c r="H78" s="735"/>
      <c r="I78" s="735"/>
      <c r="J78" s="840"/>
      <c r="K78" s="831"/>
      <c r="L78" s="832" t="s">
        <v>233</v>
      </c>
      <c r="M78" s="832" t="s">
        <v>219</v>
      </c>
      <c r="N78" s="45"/>
      <c r="O78" s="142">
        <f t="shared" si="2"/>
        <v>1.2287605079592203</v>
      </c>
      <c r="P78" s="44" t="s">
        <v>227</v>
      </c>
      <c r="Q78" s="833">
        <f t="shared" ref="Q78:Q109" si="3">+G78/O78</f>
        <v>20345705.967976708</v>
      </c>
      <c r="R78" s="834"/>
      <c r="S78" s="828"/>
      <c r="T78" s="828"/>
      <c r="U78" s="828"/>
    </row>
    <row r="79" spans="2:21" ht="31.5" customHeight="1" x14ac:dyDescent="0.2">
      <c r="B79" s="238"/>
      <c r="C79" s="240"/>
      <c r="D79" s="829" t="s">
        <v>154</v>
      </c>
      <c r="E79" s="830"/>
      <c r="F79" s="103" t="s">
        <v>155</v>
      </c>
      <c r="G79" s="735">
        <v>15000000</v>
      </c>
      <c r="H79" s="735"/>
      <c r="I79" s="735"/>
      <c r="J79" s="840"/>
      <c r="K79" s="831"/>
      <c r="L79" s="832" t="s">
        <v>234</v>
      </c>
      <c r="M79" s="832" t="s">
        <v>219</v>
      </c>
      <c r="N79" s="45"/>
      <c r="O79" s="142">
        <f>138.05/111.82</f>
        <v>1.2345734215703812</v>
      </c>
      <c r="P79" s="44" t="s">
        <v>235</v>
      </c>
      <c r="Q79" s="833">
        <f t="shared" si="3"/>
        <v>12149945.67185802</v>
      </c>
      <c r="R79" s="834"/>
      <c r="S79" s="828"/>
      <c r="T79" s="828"/>
      <c r="U79" s="828"/>
    </row>
    <row r="80" spans="2:21" ht="31.5" customHeight="1" x14ac:dyDescent="0.2">
      <c r="B80" s="238"/>
      <c r="C80" s="240"/>
      <c r="D80" s="829" t="s">
        <v>154</v>
      </c>
      <c r="E80" s="830"/>
      <c r="F80" s="103" t="s">
        <v>155</v>
      </c>
      <c r="G80" s="735">
        <v>10000000</v>
      </c>
      <c r="H80" s="735"/>
      <c r="I80" s="735"/>
      <c r="J80" s="840"/>
      <c r="K80" s="831"/>
      <c r="L80" s="832" t="s">
        <v>236</v>
      </c>
      <c r="M80" s="832" t="s">
        <v>219</v>
      </c>
      <c r="N80" s="45"/>
      <c r="O80" s="142">
        <f>138.05/111.82</f>
        <v>1.2345734215703812</v>
      </c>
      <c r="P80" s="44" t="s">
        <v>237</v>
      </c>
      <c r="Q80" s="833">
        <f t="shared" si="3"/>
        <v>8099963.7812386798</v>
      </c>
      <c r="R80" s="834"/>
      <c r="S80" s="828"/>
      <c r="T80" s="828"/>
      <c r="U80" s="828"/>
    </row>
    <row r="81" spans="2:21" ht="31.5" customHeight="1" x14ac:dyDescent="0.2">
      <c r="B81" s="216"/>
      <c r="C81" s="218"/>
      <c r="D81" s="829" t="s">
        <v>154</v>
      </c>
      <c r="E81" s="830"/>
      <c r="F81" s="103" t="s">
        <v>155</v>
      </c>
      <c r="G81" s="735">
        <v>2336000000</v>
      </c>
      <c r="H81" s="735"/>
      <c r="I81" s="735"/>
      <c r="J81" s="831"/>
      <c r="K81" s="831"/>
      <c r="L81" s="832">
        <v>43196</v>
      </c>
      <c r="M81" s="832"/>
      <c r="N81" s="45"/>
      <c r="O81" s="142">
        <f>141.05/111.82</f>
        <v>1.2614022536218925</v>
      </c>
      <c r="P81" s="44" t="s">
        <v>238</v>
      </c>
      <c r="Q81" s="833">
        <f t="shared" si="3"/>
        <v>1851907266.9266214</v>
      </c>
      <c r="R81" s="834"/>
      <c r="S81" s="835"/>
      <c r="T81" s="836"/>
      <c r="U81" s="837"/>
    </row>
    <row r="82" spans="2:21" ht="31.5" customHeight="1" x14ac:dyDescent="0.2">
      <c r="B82" s="216"/>
      <c r="C82" s="218"/>
      <c r="D82" s="829" t="s">
        <v>154</v>
      </c>
      <c r="E82" s="830"/>
      <c r="F82" s="103" t="s">
        <v>155</v>
      </c>
      <c r="G82" s="735">
        <v>3504000000</v>
      </c>
      <c r="H82" s="735"/>
      <c r="I82" s="735"/>
      <c r="J82" s="831"/>
      <c r="K82" s="831"/>
      <c r="L82" s="832">
        <v>43200</v>
      </c>
      <c r="M82" s="832"/>
      <c r="N82" s="45"/>
      <c r="O82" s="142">
        <f t="shared" ref="O82:O83" si="4">141.05/111.82</f>
        <v>1.2614022536218925</v>
      </c>
      <c r="P82" s="44" t="s">
        <v>238</v>
      </c>
      <c r="Q82" s="833">
        <f t="shared" si="3"/>
        <v>2777860900.3899322</v>
      </c>
      <c r="R82" s="834"/>
      <c r="S82" s="835"/>
      <c r="T82" s="836"/>
      <c r="U82" s="837"/>
    </row>
    <row r="83" spans="2:21" ht="31.5" customHeight="1" x14ac:dyDescent="0.2">
      <c r="B83" s="238"/>
      <c r="C83" s="240"/>
      <c r="D83" s="829" t="s">
        <v>154</v>
      </c>
      <c r="E83" s="830"/>
      <c r="F83" s="103" t="s">
        <v>155</v>
      </c>
      <c r="G83" s="735">
        <v>3504000000</v>
      </c>
      <c r="H83" s="735"/>
      <c r="I83" s="735"/>
      <c r="J83" s="831"/>
      <c r="K83" s="831"/>
      <c r="L83" s="832">
        <v>43200</v>
      </c>
      <c r="M83" s="832"/>
      <c r="N83" s="45"/>
      <c r="O83" s="142">
        <f t="shared" si="4"/>
        <v>1.2614022536218925</v>
      </c>
      <c r="P83" s="44" t="s">
        <v>238</v>
      </c>
      <c r="Q83" s="833">
        <f t="shared" si="3"/>
        <v>2777860900.3899322</v>
      </c>
      <c r="R83" s="834"/>
      <c r="S83" s="828"/>
      <c r="T83" s="828"/>
      <c r="U83" s="828"/>
    </row>
    <row r="84" spans="2:21" ht="31.5" customHeight="1" x14ac:dyDescent="0.2">
      <c r="B84" s="216"/>
      <c r="C84" s="218"/>
      <c r="D84" s="829" t="s">
        <v>154</v>
      </c>
      <c r="E84" s="830"/>
      <c r="F84" s="103" t="s">
        <v>155</v>
      </c>
      <c r="G84" s="833">
        <v>18750000000</v>
      </c>
      <c r="H84" s="834"/>
      <c r="I84" s="227"/>
      <c r="J84" s="831"/>
      <c r="K84" s="831"/>
      <c r="L84" s="832">
        <v>43304</v>
      </c>
      <c r="M84" s="832"/>
      <c r="N84" s="95"/>
      <c r="O84" s="142">
        <f>142.28/111.82</f>
        <v>1.272402074763012</v>
      </c>
      <c r="P84" s="55" t="s">
        <v>481</v>
      </c>
      <c r="Q84" s="833">
        <f t="shared" si="3"/>
        <v>14735908068.597132</v>
      </c>
      <c r="R84" s="834"/>
      <c r="S84" s="835" t="s">
        <v>488</v>
      </c>
      <c r="T84" s="836"/>
      <c r="U84" s="837"/>
    </row>
    <row r="85" spans="2:21" ht="31.5" customHeight="1" x14ac:dyDescent="0.2">
      <c r="B85" s="216"/>
      <c r="C85" s="218"/>
      <c r="D85" s="829" t="s">
        <v>154</v>
      </c>
      <c r="E85" s="830"/>
      <c r="F85" s="103" t="s">
        <v>155</v>
      </c>
      <c r="G85" s="833">
        <v>6250000000</v>
      </c>
      <c r="H85" s="834"/>
      <c r="I85" s="227"/>
      <c r="J85" s="831"/>
      <c r="K85" s="831"/>
      <c r="L85" s="832">
        <v>43326</v>
      </c>
      <c r="M85" s="832"/>
      <c r="N85" s="95"/>
      <c r="O85" s="142">
        <f>142.1/111.82</f>
        <v>1.2707923448399214</v>
      </c>
      <c r="P85" s="55" t="s">
        <v>489</v>
      </c>
      <c r="Q85" s="833">
        <f t="shared" si="3"/>
        <v>4918191414.4968328</v>
      </c>
      <c r="R85" s="834"/>
      <c r="S85" s="835" t="s">
        <v>488</v>
      </c>
      <c r="T85" s="836"/>
      <c r="U85" s="837"/>
    </row>
    <row r="86" spans="2:21" ht="40.5" customHeight="1" x14ac:dyDescent="0.2">
      <c r="B86" s="216"/>
      <c r="C86" s="218"/>
      <c r="D86" s="829" t="s">
        <v>154</v>
      </c>
      <c r="E86" s="830"/>
      <c r="F86" s="103" t="s">
        <v>155</v>
      </c>
      <c r="G86" s="833">
        <v>1200000000</v>
      </c>
      <c r="H86" s="834"/>
      <c r="I86" s="227"/>
      <c r="J86" s="831"/>
      <c r="K86" s="831"/>
      <c r="L86" s="832">
        <v>43349</v>
      </c>
      <c r="M86" s="832"/>
      <c r="N86" s="95"/>
      <c r="O86" s="142">
        <f>142.27/111.82</f>
        <v>1.2723126453228404</v>
      </c>
      <c r="P86" s="55" t="s">
        <v>490</v>
      </c>
      <c r="Q86" s="833">
        <f t="shared" si="3"/>
        <v>943164405.70745754</v>
      </c>
      <c r="R86" s="834"/>
      <c r="S86" s="835" t="s">
        <v>488</v>
      </c>
      <c r="T86" s="836"/>
      <c r="U86" s="837"/>
    </row>
    <row r="87" spans="2:21" ht="40.5" customHeight="1" x14ac:dyDescent="0.2">
      <c r="B87" s="216"/>
      <c r="C87" s="218"/>
      <c r="D87" s="829" t="s">
        <v>154</v>
      </c>
      <c r="E87" s="830"/>
      <c r="F87" s="103" t="s">
        <v>155</v>
      </c>
      <c r="G87" s="833">
        <v>31260000000</v>
      </c>
      <c r="H87" s="834"/>
      <c r="I87" s="227"/>
      <c r="J87" s="831"/>
      <c r="K87" s="831"/>
      <c r="L87" s="832">
        <v>43350</v>
      </c>
      <c r="M87" s="832"/>
      <c r="N87" s="95"/>
      <c r="O87" s="142">
        <f>142.27/111.82</f>
        <v>1.2723126453228404</v>
      </c>
      <c r="P87" s="55" t="s">
        <v>490</v>
      </c>
      <c r="Q87" s="833">
        <f t="shared" si="3"/>
        <v>24569432768.679268</v>
      </c>
      <c r="R87" s="834"/>
      <c r="S87" s="835" t="s">
        <v>488</v>
      </c>
      <c r="T87" s="836"/>
      <c r="U87" s="837"/>
    </row>
    <row r="88" spans="2:21" ht="40.5" customHeight="1" x14ac:dyDescent="0.2">
      <c r="B88" s="216"/>
      <c r="C88" s="218"/>
      <c r="D88" s="829" t="s">
        <v>154</v>
      </c>
      <c r="E88" s="830"/>
      <c r="F88" s="103" t="s">
        <v>155</v>
      </c>
      <c r="G88" s="833">
        <v>774948587</v>
      </c>
      <c r="H88" s="834"/>
      <c r="I88" s="227"/>
      <c r="J88" s="831"/>
      <c r="K88" s="831"/>
      <c r="L88" s="832">
        <v>43367</v>
      </c>
      <c r="M88" s="832"/>
      <c r="N88" s="95"/>
      <c r="O88" s="142">
        <f t="shared" ref="O88:O91" si="5">142.27/111.82</f>
        <v>1.2723126453228404</v>
      </c>
      <c r="P88" s="55" t="s">
        <v>490</v>
      </c>
      <c r="Q88" s="833">
        <f t="shared" si="3"/>
        <v>609086602.92640746</v>
      </c>
      <c r="R88" s="834"/>
      <c r="S88" s="835" t="s">
        <v>488</v>
      </c>
      <c r="T88" s="836"/>
      <c r="U88" s="837"/>
    </row>
    <row r="89" spans="2:21" ht="40.5" customHeight="1" x14ac:dyDescent="0.2">
      <c r="B89" s="216"/>
      <c r="C89" s="218"/>
      <c r="D89" s="829" t="s">
        <v>154</v>
      </c>
      <c r="E89" s="830"/>
      <c r="F89" s="103" t="s">
        <v>155</v>
      </c>
      <c r="G89" s="833">
        <v>500000000</v>
      </c>
      <c r="H89" s="834"/>
      <c r="I89" s="227"/>
      <c r="J89" s="831"/>
      <c r="K89" s="831"/>
      <c r="L89" s="832">
        <v>43368</v>
      </c>
      <c r="M89" s="832"/>
      <c r="N89" s="95"/>
      <c r="O89" s="142">
        <f t="shared" si="5"/>
        <v>1.2723126453228404</v>
      </c>
      <c r="P89" s="55" t="s">
        <v>490</v>
      </c>
      <c r="Q89" s="833">
        <f t="shared" si="3"/>
        <v>392985169.044774</v>
      </c>
      <c r="R89" s="834"/>
      <c r="S89" s="835" t="s">
        <v>488</v>
      </c>
      <c r="T89" s="836"/>
      <c r="U89" s="837"/>
    </row>
    <row r="90" spans="2:21" ht="40.5" customHeight="1" x14ac:dyDescent="0.2">
      <c r="B90" s="216"/>
      <c r="C90" s="218"/>
      <c r="D90" s="829" t="s">
        <v>154</v>
      </c>
      <c r="E90" s="830"/>
      <c r="F90" s="103" t="s">
        <v>155</v>
      </c>
      <c r="G90" s="833">
        <v>15938500</v>
      </c>
      <c r="H90" s="834"/>
      <c r="I90" s="227"/>
      <c r="J90" s="831"/>
      <c r="K90" s="831"/>
      <c r="L90" s="832">
        <v>43369</v>
      </c>
      <c r="M90" s="832"/>
      <c r="N90" s="95"/>
      <c r="O90" s="142">
        <f t="shared" si="5"/>
        <v>1.2723126453228404</v>
      </c>
      <c r="P90" s="55" t="s">
        <v>490</v>
      </c>
      <c r="Q90" s="833">
        <f t="shared" si="3"/>
        <v>12527188.233640261</v>
      </c>
      <c r="R90" s="834"/>
      <c r="S90" s="835" t="s">
        <v>488</v>
      </c>
      <c r="T90" s="836"/>
      <c r="U90" s="837"/>
    </row>
    <row r="91" spans="2:21" ht="40.5" customHeight="1" x14ac:dyDescent="0.2">
      <c r="B91" s="216"/>
      <c r="C91" s="218"/>
      <c r="D91" s="829" t="s">
        <v>154</v>
      </c>
      <c r="E91" s="830"/>
      <c r="F91" s="103" t="s">
        <v>155</v>
      </c>
      <c r="G91" s="833">
        <v>3849112913</v>
      </c>
      <c r="H91" s="834"/>
      <c r="I91" s="227"/>
      <c r="J91" s="831"/>
      <c r="K91" s="831"/>
      <c r="L91" s="832">
        <v>43370</v>
      </c>
      <c r="M91" s="832"/>
      <c r="N91" s="95"/>
      <c r="O91" s="142">
        <f t="shared" si="5"/>
        <v>1.2723126453228404</v>
      </c>
      <c r="P91" s="55" t="s">
        <v>490</v>
      </c>
      <c r="Q91" s="833">
        <f t="shared" si="3"/>
        <v>3025288577.5754547</v>
      </c>
      <c r="R91" s="834"/>
      <c r="S91" s="835" t="s">
        <v>488</v>
      </c>
      <c r="T91" s="836"/>
      <c r="U91" s="837"/>
    </row>
    <row r="92" spans="2:21" ht="40.5" customHeight="1" x14ac:dyDescent="0.2">
      <c r="B92" s="216"/>
      <c r="C92" s="218"/>
      <c r="D92" s="829" t="s">
        <v>154</v>
      </c>
      <c r="E92" s="830"/>
      <c r="F92" s="103" t="s">
        <v>155</v>
      </c>
      <c r="G92" s="833">
        <v>22318303139</v>
      </c>
      <c r="H92" s="834"/>
      <c r="I92" s="227"/>
      <c r="J92" s="831"/>
      <c r="K92" s="831"/>
      <c r="L92" s="832">
        <v>43383</v>
      </c>
      <c r="M92" s="832"/>
      <c r="N92" s="95"/>
      <c r="O92" s="142">
        <f>142.5/111.82</f>
        <v>1.2743695224467895</v>
      </c>
      <c r="P92" s="55" t="s">
        <v>501</v>
      </c>
      <c r="Q92" s="833">
        <f t="shared" si="3"/>
        <v>17513211628.091087</v>
      </c>
      <c r="R92" s="834"/>
      <c r="S92" s="835"/>
      <c r="T92" s="836"/>
      <c r="U92" s="837"/>
    </row>
    <row r="93" spans="2:21" ht="40.5" customHeight="1" x14ac:dyDescent="0.2">
      <c r="B93" s="216"/>
      <c r="C93" s="218"/>
      <c r="D93" s="829" t="s">
        <v>154</v>
      </c>
      <c r="E93" s="830"/>
      <c r="F93" s="103" t="s">
        <v>155</v>
      </c>
      <c r="G93" s="833">
        <v>134904238</v>
      </c>
      <c r="H93" s="834"/>
      <c r="I93" s="227"/>
      <c r="J93" s="831"/>
      <c r="K93" s="831"/>
      <c r="L93" s="832">
        <v>43383</v>
      </c>
      <c r="M93" s="832"/>
      <c r="N93" s="95"/>
      <c r="O93" s="142">
        <f t="shared" ref="O93:O95" si="6">142.5/111.82</f>
        <v>1.2743695224467895</v>
      </c>
      <c r="P93" s="55" t="s">
        <v>501</v>
      </c>
      <c r="Q93" s="833">
        <f t="shared" si="3"/>
        <v>105859592.23270175</v>
      </c>
      <c r="R93" s="834"/>
      <c r="S93" s="835"/>
      <c r="T93" s="836"/>
      <c r="U93" s="837"/>
    </row>
    <row r="94" spans="2:21" ht="40.5" customHeight="1" x14ac:dyDescent="0.2">
      <c r="B94" s="216"/>
      <c r="C94" s="218"/>
      <c r="D94" s="829" t="s">
        <v>154</v>
      </c>
      <c r="E94" s="830"/>
      <c r="F94" s="103" t="s">
        <v>155</v>
      </c>
      <c r="G94" s="833">
        <v>22183398901</v>
      </c>
      <c r="H94" s="834"/>
      <c r="I94" s="227"/>
      <c r="J94" s="831"/>
      <c r="K94" s="831"/>
      <c r="L94" s="832">
        <v>43383</v>
      </c>
      <c r="M94" s="832"/>
      <c r="N94" s="95"/>
      <c r="O94" s="142">
        <f t="shared" si="6"/>
        <v>1.2743695224467895</v>
      </c>
      <c r="P94" s="55" t="s">
        <v>501</v>
      </c>
      <c r="Q94" s="833">
        <f t="shared" si="3"/>
        <v>17407352035.858387</v>
      </c>
      <c r="R94" s="834"/>
      <c r="S94" s="835"/>
      <c r="T94" s="836"/>
      <c r="U94" s="837"/>
    </row>
    <row r="95" spans="2:21" ht="40.5" customHeight="1" x14ac:dyDescent="0.2">
      <c r="B95" s="216"/>
      <c r="C95" s="218"/>
      <c r="D95" s="829" t="s">
        <v>154</v>
      </c>
      <c r="E95" s="830"/>
      <c r="F95" s="103" t="s">
        <v>155</v>
      </c>
      <c r="G95" s="833">
        <v>385000000</v>
      </c>
      <c r="H95" s="834"/>
      <c r="I95" s="227"/>
      <c r="J95" s="831"/>
      <c r="K95" s="831"/>
      <c r="L95" s="832">
        <v>43399</v>
      </c>
      <c r="M95" s="832"/>
      <c r="N95" s="95"/>
      <c r="O95" s="142">
        <f t="shared" si="6"/>
        <v>1.2743695224467895</v>
      </c>
      <c r="P95" s="55" t="s">
        <v>501</v>
      </c>
      <c r="Q95" s="833">
        <f t="shared" si="3"/>
        <v>302110175.43859649</v>
      </c>
      <c r="R95" s="834"/>
      <c r="S95" s="835" t="s">
        <v>488</v>
      </c>
      <c r="T95" s="836"/>
      <c r="U95" s="837"/>
    </row>
    <row r="96" spans="2:21" ht="40.5" customHeight="1" x14ac:dyDescent="0.2">
      <c r="B96" s="216"/>
      <c r="C96" s="218"/>
      <c r="D96" s="829" t="s">
        <v>154</v>
      </c>
      <c r="E96" s="830"/>
      <c r="F96" s="103" t="s">
        <v>155</v>
      </c>
      <c r="G96" s="833">
        <v>14493870000</v>
      </c>
      <c r="H96" s="834"/>
      <c r="I96" s="227"/>
      <c r="J96" s="831"/>
      <c r="K96" s="831"/>
      <c r="L96" s="832">
        <v>43431</v>
      </c>
      <c r="M96" s="832"/>
      <c r="N96" s="95"/>
      <c r="O96" s="142">
        <f>142.67/111.82</f>
        <v>1.2758898229297084</v>
      </c>
      <c r="P96" s="55" t="s">
        <v>509</v>
      </c>
      <c r="Q96" s="833">
        <f t="shared" si="3"/>
        <v>11359813159.03834</v>
      </c>
      <c r="R96" s="834"/>
      <c r="S96" s="835" t="s">
        <v>488</v>
      </c>
      <c r="T96" s="836"/>
      <c r="U96" s="837"/>
    </row>
    <row r="97" spans="2:21" ht="40.5" customHeight="1" x14ac:dyDescent="0.2">
      <c r="B97" s="216"/>
      <c r="C97" s="218"/>
      <c r="D97" s="829" t="s">
        <v>154</v>
      </c>
      <c r="E97" s="830"/>
      <c r="F97" s="103" t="s">
        <v>155</v>
      </c>
      <c r="G97" s="833">
        <v>4980000000</v>
      </c>
      <c r="H97" s="834"/>
      <c r="I97" s="227"/>
      <c r="J97" s="46"/>
      <c r="K97" s="46"/>
      <c r="L97" s="832">
        <v>43494</v>
      </c>
      <c r="M97" s="832"/>
      <c r="N97" s="95"/>
      <c r="O97" s="142">
        <f>100/78.05</f>
        <v>1.2812299807815504</v>
      </c>
      <c r="P97" s="55" t="s">
        <v>536</v>
      </c>
      <c r="Q97" s="833">
        <f t="shared" si="3"/>
        <v>3886889999.9999995</v>
      </c>
      <c r="R97" s="834"/>
      <c r="S97" s="835" t="s">
        <v>549</v>
      </c>
      <c r="T97" s="836"/>
      <c r="U97" s="837"/>
    </row>
    <row r="98" spans="2:21" ht="40.5" customHeight="1" x14ac:dyDescent="0.2">
      <c r="B98" s="216"/>
      <c r="C98" s="218"/>
      <c r="D98" s="829" t="s">
        <v>154</v>
      </c>
      <c r="E98" s="830"/>
      <c r="F98" s="103" t="s">
        <v>155</v>
      </c>
      <c r="G98" s="833">
        <v>645000000</v>
      </c>
      <c r="H98" s="834"/>
      <c r="I98" s="227"/>
      <c r="J98" s="46"/>
      <c r="K98" s="46"/>
      <c r="L98" s="832">
        <v>43495</v>
      </c>
      <c r="M98" s="832"/>
      <c r="N98" s="95"/>
      <c r="O98" s="142">
        <f>100/78.05</f>
        <v>1.2812299807815504</v>
      </c>
      <c r="P98" s="55" t="s">
        <v>536</v>
      </c>
      <c r="Q98" s="833">
        <f t="shared" si="3"/>
        <v>503422499.99999994</v>
      </c>
      <c r="R98" s="834"/>
      <c r="S98" s="835" t="s">
        <v>549</v>
      </c>
      <c r="T98" s="836"/>
      <c r="U98" s="837"/>
    </row>
    <row r="99" spans="2:21" ht="40.5" customHeight="1" x14ac:dyDescent="0.2">
      <c r="B99" s="216"/>
      <c r="C99" s="218"/>
      <c r="D99" s="829" t="s">
        <v>154</v>
      </c>
      <c r="E99" s="830"/>
      <c r="F99" s="103" t="s">
        <v>155</v>
      </c>
      <c r="G99" s="833">
        <v>16875000000</v>
      </c>
      <c r="H99" s="834"/>
      <c r="I99" s="227"/>
      <c r="J99" s="46"/>
      <c r="K99" s="46"/>
      <c r="L99" s="832">
        <v>43497</v>
      </c>
      <c r="M99" s="832"/>
      <c r="N99" s="95"/>
      <c r="O99" s="142">
        <f>100/78.05</f>
        <v>1.2812299807815504</v>
      </c>
      <c r="P99" s="55" t="s">
        <v>536</v>
      </c>
      <c r="Q99" s="833">
        <f t="shared" si="3"/>
        <v>13170937500</v>
      </c>
      <c r="R99" s="834"/>
      <c r="S99" s="835" t="s">
        <v>549</v>
      </c>
      <c r="T99" s="836"/>
      <c r="U99" s="837"/>
    </row>
    <row r="100" spans="2:21" ht="40.5" customHeight="1" x14ac:dyDescent="0.2">
      <c r="B100" s="216"/>
      <c r="C100" s="218"/>
      <c r="D100" s="829" t="s">
        <v>154</v>
      </c>
      <c r="E100" s="830"/>
      <c r="F100" s="103" t="s">
        <v>155</v>
      </c>
      <c r="G100" s="833">
        <v>9562500000</v>
      </c>
      <c r="H100" s="834"/>
      <c r="I100" s="227"/>
      <c r="J100" s="46"/>
      <c r="K100" s="46"/>
      <c r="L100" s="832">
        <v>43504</v>
      </c>
      <c r="M100" s="832"/>
      <c r="N100" s="95"/>
      <c r="O100" s="142">
        <f>100.6/78.05</f>
        <v>1.2889173606662396</v>
      </c>
      <c r="P100" s="55" t="s">
        <v>540</v>
      </c>
      <c r="Q100" s="833">
        <f t="shared" si="3"/>
        <v>7419017147.1172962</v>
      </c>
      <c r="R100" s="834"/>
      <c r="S100" s="835" t="s">
        <v>549</v>
      </c>
      <c r="T100" s="836"/>
      <c r="U100" s="837"/>
    </row>
    <row r="101" spans="2:21" ht="40.5" customHeight="1" x14ac:dyDescent="0.2">
      <c r="B101" s="216"/>
      <c r="C101" s="218"/>
      <c r="D101" s="829" t="s">
        <v>154</v>
      </c>
      <c r="E101" s="830"/>
      <c r="F101" s="103" t="s">
        <v>155</v>
      </c>
      <c r="G101" s="833">
        <v>9562500000</v>
      </c>
      <c r="H101" s="834"/>
      <c r="I101" s="227"/>
      <c r="J101" s="46"/>
      <c r="K101" s="46"/>
      <c r="L101" s="832">
        <v>43504</v>
      </c>
      <c r="M101" s="832"/>
      <c r="N101" s="95"/>
      <c r="O101" s="142">
        <f t="shared" ref="O101:O102" si="7">100.6/78.05</f>
        <v>1.2889173606662396</v>
      </c>
      <c r="P101" s="55" t="s">
        <v>540</v>
      </c>
      <c r="Q101" s="833">
        <f t="shared" si="3"/>
        <v>7419017147.1172962</v>
      </c>
      <c r="R101" s="834"/>
      <c r="S101" s="835" t="s">
        <v>549</v>
      </c>
      <c r="T101" s="836"/>
      <c r="U101" s="837"/>
    </row>
    <row r="102" spans="2:21" ht="40.5" customHeight="1" x14ac:dyDescent="0.2">
      <c r="B102" s="216"/>
      <c r="C102" s="218"/>
      <c r="D102" s="829" t="s">
        <v>154</v>
      </c>
      <c r="E102" s="830"/>
      <c r="F102" s="103" t="s">
        <v>155</v>
      </c>
      <c r="G102" s="833">
        <v>6375000004.9799995</v>
      </c>
      <c r="H102" s="834"/>
      <c r="I102" s="227"/>
      <c r="J102" s="46"/>
      <c r="K102" s="46"/>
      <c r="L102" s="832">
        <v>43522</v>
      </c>
      <c r="M102" s="832"/>
      <c r="N102" s="95"/>
      <c r="O102" s="142">
        <f t="shared" si="7"/>
        <v>1.2889173606662396</v>
      </c>
      <c r="P102" s="55" t="s">
        <v>540</v>
      </c>
      <c r="Q102" s="833">
        <f t="shared" si="3"/>
        <v>4946011435.275238</v>
      </c>
      <c r="R102" s="834"/>
      <c r="S102" s="835" t="s">
        <v>549</v>
      </c>
      <c r="T102" s="836"/>
      <c r="U102" s="837"/>
    </row>
    <row r="103" spans="2:21" ht="40.5" customHeight="1" x14ac:dyDescent="0.2">
      <c r="B103" s="216"/>
      <c r="C103" s="218"/>
      <c r="D103" s="829" t="s">
        <v>154</v>
      </c>
      <c r="E103" s="830"/>
      <c r="F103" s="103" t="s">
        <v>155</v>
      </c>
      <c r="G103" s="833">
        <v>18000000000</v>
      </c>
      <c r="H103" s="834"/>
      <c r="I103" s="227"/>
      <c r="J103" s="46"/>
      <c r="K103" s="46"/>
      <c r="L103" s="832">
        <v>43544</v>
      </c>
      <c r="M103" s="832"/>
      <c r="N103" s="95"/>
      <c r="O103" s="142">
        <f>101.18/78.05</f>
        <v>1.2963484945547727</v>
      </c>
      <c r="P103" s="55" t="s">
        <v>550</v>
      </c>
      <c r="Q103" s="833">
        <f t="shared" si="3"/>
        <v>13885155169.00573</v>
      </c>
      <c r="R103" s="834"/>
      <c r="S103" s="835" t="s">
        <v>549</v>
      </c>
      <c r="T103" s="836"/>
      <c r="U103" s="837"/>
    </row>
    <row r="104" spans="2:21" ht="40.5" customHeight="1" x14ac:dyDescent="0.2">
      <c r="B104" s="216"/>
      <c r="C104" s="218"/>
      <c r="D104" s="829" t="s">
        <v>154</v>
      </c>
      <c r="E104" s="830"/>
      <c r="F104" s="103" t="s">
        <v>155</v>
      </c>
      <c r="G104" s="833">
        <v>13500000000</v>
      </c>
      <c r="H104" s="834"/>
      <c r="I104" s="227"/>
      <c r="J104" s="46"/>
      <c r="K104" s="46"/>
      <c r="L104" s="832">
        <v>43546</v>
      </c>
      <c r="M104" s="832"/>
      <c r="N104" s="95"/>
      <c r="O104" s="142">
        <f>101.18/78.05</f>
        <v>1.2963484945547727</v>
      </c>
      <c r="P104" s="55" t="s">
        <v>550</v>
      </c>
      <c r="Q104" s="833">
        <f t="shared" si="3"/>
        <v>10413866376.754297</v>
      </c>
      <c r="R104" s="834"/>
      <c r="S104" s="835" t="s">
        <v>549</v>
      </c>
      <c r="T104" s="836"/>
      <c r="U104" s="837"/>
    </row>
    <row r="105" spans="2:21" ht="40.5" customHeight="1" x14ac:dyDescent="0.2">
      <c r="B105" s="216"/>
      <c r="C105" s="218"/>
      <c r="D105" s="829" t="s">
        <v>154</v>
      </c>
      <c r="E105" s="830"/>
      <c r="F105" s="103" t="s">
        <v>155</v>
      </c>
      <c r="G105" s="833">
        <v>8000000000</v>
      </c>
      <c r="H105" s="834"/>
      <c r="I105" s="227"/>
      <c r="J105" s="46"/>
      <c r="K105" s="46"/>
      <c r="L105" s="832">
        <v>43551</v>
      </c>
      <c r="M105" s="832"/>
      <c r="N105" s="95"/>
      <c r="O105" s="142">
        <f>101.18/78.05</f>
        <v>1.2963484945547727</v>
      </c>
      <c r="P105" s="55" t="s">
        <v>550</v>
      </c>
      <c r="Q105" s="833">
        <f t="shared" si="3"/>
        <v>6171180075.113658</v>
      </c>
      <c r="R105" s="834"/>
      <c r="S105" s="835" t="s">
        <v>549</v>
      </c>
      <c r="T105" s="836"/>
      <c r="U105" s="837"/>
    </row>
    <row r="106" spans="2:21" ht="40.5" customHeight="1" x14ac:dyDescent="0.2">
      <c r="B106" s="216"/>
      <c r="C106" s="218"/>
      <c r="D106" s="829" t="s">
        <v>154</v>
      </c>
      <c r="E106" s="830"/>
      <c r="F106" s="103" t="s">
        <v>155</v>
      </c>
      <c r="G106" s="833">
        <v>21527000000</v>
      </c>
      <c r="H106" s="834"/>
      <c r="I106" s="227"/>
      <c r="J106" s="46"/>
      <c r="K106" s="46"/>
      <c r="L106" s="832">
        <v>43570</v>
      </c>
      <c r="M106" s="832"/>
      <c r="N106" s="95"/>
      <c r="O106" s="142">
        <f>101.62/78.05</f>
        <v>1.3019859064702115</v>
      </c>
      <c r="P106" s="55" t="s">
        <v>554</v>
      </c>
      <c r="Q106" s="833">
        <f t="shared" si="3"/>
        <v>16533973135.209602</v>
      </c>
      <c r="R106" s="834"/>
      <c r="S106" s="835" t="s">
        <v>549</v>
      </c>
      <c r="T106" s="836"/>
      <c r="U106" s="837"/>
    </row>
    <row r="107" spans="2:21" ht="40.5" customHeight="1" x14ac:dyDescent="0.2">
      <c r="B107" s="216"/>
      <c r="C107" s="218"/>
      <c r="D107" s="829" t="s">
        <v>154</v>
      </c>
      <c r="E107" s="830"/>
      <c r="F107" s="103" t="s">
        <v>155</v>
      </c>
      <c r="G107" s="833">
        <v>11732000000</v>
      </c>
      <c r="H107" s="834"/>
      <c r="I107" s="227"/>
      <c r="J107" s="46"/>
      <c r="K107" s="46"/>
      <c r="L107" s="832">
        <v>43580</v>
      </c>
      <c r="M107" s="832"/>
      <c r="N107" s="95"/>
      <c r="O107" s="142">
        <f>101.62/78.05</f>
        <v>1.3019859064702115</v>
      </c>
      <c r="P107" s="55" t="s">
        <v>554</v>
      </c>
      <c r="Q107" s="833">
        <f t="shared" si="3"/>
        <v>9010850226.3333988</v>
      </c>
      <c r="R107" s="834"/>
      <c r="S107" s="835" t="s">
        <v>549</v>
      </c>
      <c r="T107" s="836"/>
      <c r="U107" s="837"/>
    </row>
    <row r="108" spans="2:21" ht="40.5" customHeight="1" x14ac:dyDescent="0.2">
      <c r="B108" s="216"/>
      <c r="C108" s="218"/>
      <c r="D108" s="829" t="s">
        <v>154</v>
      </c>
      <c r="E108" s="830"/>
      <c r="F108" s="103" t="s">
        <v>155</v>
      </c>
      <c r="G108" s="833">
        <v>4875000000</v>
      </c>
      <c r="H108" s="834"/>
      <c r="I108" s="227"/>
      <c r="J108" s="46"/>
      <c r="K108" s="46"/>
      <c r="L108" s="832">
        <v>43581</v>
      </c>
      <c r="M108" s="832"/>
      <c r="N108" s="95"/>
      <c r="O108" s="142">
        <f>101.62/78.05</f>
        <v>1.3019859064702115</v>
      </c>
      <c r="P108" s="55" t="s">
        <v>554</v>
      </c>
      <c r="Q108" s="833">
        <f t="shared" si="3"/>
        <v>3744280161.3855538</v>
      </c>
      <c r="R108" s="834"/>
      <c r="S108" s="835" t="s">
        <v>611</v>
      </c>
      <c r="T108" s="836"/>
      <c r="U108" s="837"/>
    </row>
    <row r="109" spans="2:21" ht="42" customHeight="1" x14ac:dyDescent="0.2">
      <c r="B109" s="216"/>
      <c r="C109" s="218"/>
      <c r="D109" s="829" t="s">
        <v>154</v>
      </c>
      <c r="E109" s="830"/>
      <c r="F109" s="103" t="s">
        <v>155</v>
      </c>
      <c r="G109" s="833">
        <v>3366000000</v>
      </c>
      <c r="H109" s="834"/>
      <c r="I109" s="227"/>
      <c r="J109" s="46"/>
      <c r="K109" s="46"/>
      <c r="L109" s="832">
        <v>43591</v>
      </c>
      <c r="M109" s="832"/>
      <c r="N109" s="95"/>
      <c r="O109" s="142">
        <f>102.12/78.05</f>
        <v>1.3083920563741192</v>
      </c>
      <c r="P109" s="55" t="s">
        <v>614</v>
      </c>
      <c r="Q109" s="833">
        <f t="shared" si="3"/>
        <v>2572623384.253819</v>
      </c>
      <c r="R109" s="834"/>
      <c r="S109" s="835" t="s">
        <v>611</v>
      </c>
      <c r="T109" s="836"/>
      <c r="U109" s="837"/>
    </row>
    <row r="110" spans="2:21" ht="42" customHeight="1" x14ac:dyDescent="0.2">
      <c r="B110" s="215"/>
      <c r="C110" s="215"/>
      <c r="D110" s="104" t="s">
        <v>239</v>
      </c>
      <c r="E110" s="103"/>
      <c r="F110" s="103"/>
      <c r="G110" s="838">
        <f>SUM(G14:H109)</f>
        <v>384347324524.47998</v>
      </c>
      <c r="H110" s="839"/>
      <c r="I110" s="227"/>
      <c r="J110" s="46"/>
      <c r="K110" s="46"/>
      <c r="L110" s="47"/>
      <c r="M110" s="47"/>
      <c r="N110" s="48"/>
      <c r="O110" s="48"/>
      <c r="P110" s="48"/>
      <c r="Q110" s="826">
        <f>SUM(Q14:R109)</f>
        <v>309017897125.14862</v>
      </c>
      <c r="R110" s="827"/>
      <c r="S110" s="82"/>
      <c r="T110" s="82"/>
      <c r="U110" s="83"/>
    </row>
    <row r="111" spans="2:21" ht="31.5" customHeight="1" x14ac:dyDescent="0.2">
      <c r="B111" s="238"/>
      <c r="C111" s="240"/>
      <c r="D111" s="829" t="s">
        <v>154</v>
      </c>
      <c r="E111" s="830"/>
      <c r="F111" s="103" t="s">
        <v>240</v>
      </c>
      <c r="G111" s="735">
        <v>578332629.87</v>
      </c>
      <c r="H111" s="735"/>
      <c r="I111" s="735"/>
      <c r="J111" s="831"/>
      <c r="K111" s="831"/>
      <c r="L111" s="832">
        <v>42278</v>
      </c>
      <c r="M111" s="832" t="s">
        <v>219</v>
      </c>
      <c r="N111" s="45"/>
      <c r="O111" s="81">
        <f>123.78/111.82</f>
        <v>1.1069576104453587</v>
      </c>
      <c r="P111" s="44" t="s">
        <v>241</v>
      </c>
      <c r="Q111" s="833">
        <f>+G111/O111</f>
        <v>522452372.53242362</v>
      </c>
      <c r="R111" s="834"/>
      <c r="S111" s="828"/>
      <c r="T111" s="828"/>
      <c r="U111" s="828"/>
    </row>
    <row r="112" spans="2:21" ht="31.5" customHeight="1" x14ac:dyDescent="0.2">
      <c r="B112" s="238"/>
      <c r="C112" s="240"/>
      <c r="D112" s="829" t="s">
        <v>154</v>
      </c>
      <c r="E112" s="830"/>
      <c r="F112" s="103" t="s">
        <v>240</v>
      </c>
      <c r="G112" s="735">
        <v>906673067.28999996</v>
      </c>
      <c r="H112" s="735"/>
      <c r="I112" s="735"/>
      <c r="J112" s="831"/>
      <c r="K112" s="831"/>
      <c r="L112" s="832">
        <v>42369</v>
      </c>
      <c r="M112" s="832" t="s">
        <v>219</v>
      </c>
      <c r="N112" s="45"/>
      <c r="O112" s="142">
        <f>125.37/111.82</f>
        <v>1.1211768914326596</v>
      </c>
      <c r="P112" s="44" t="s">
        <v>222</v>
      </c>
      <c r="Q112" s="833">
        <f>+G112/O112</f>
        <v>808679766.96472681</v>
      </c>
      <c r="R112" s="834"/>
      <c r="S112" s="828"/>
      <c r="T112" s="828"/>
      <c r="U112" s="828"/>
    </row>
    <row r="113" spans="1:21" ht="31.5" customHeight="1" x14ac:dyDescent="0.2">
      <c r="B113" s="220"/>
      <c r="C113" s="219" t="s">
        <v>971</v>
      </c>
      <c r="D113" s="105"/>
      <c r="E113" s="105"/>
      <c r="F113" s="105"/>
      <c r="G113" s="824">
        <f>+G110+G111+G112</f>
        <v>385832330221.63995</v>
      </c>
      <c r="H113" s="825"/>
      <c r="I113" s="49"/>
      <c r="J113" s="46"/>
      <c r="K113" s="46"/>
      <c r="L113" s="47"/>
      <c r="M113" s="47"/>
      <c r="N113" s="48"/>
      <c r="O113" s="48"/>
      <c r="P113" s="48"/>
      <c r="Q113" s="826">
        <f>+Q110+Q111+Q112</f>
        <v>310349029264.64575</v>
      </c>
      <c r="R113" s="827"/>
      <c r="S113" s="50"/>
      <c r="T113" s="50"/>
      <c r="U113" s="51"/>
    </row>
    <row r="114" spans="1:21" ht="47.25" customHeight="1" x14ac:dyDescent="0.2">
      <c r="B114" s="216"/>
      <c r="C114" s="217"/>
      <c r="D114" s="106"/>
      <c r="E114" s="106"/>
      <c r="F114" s="106"/>
      <c r="G114" s="140"/>
      <c r="H114" s="140"/>
      <c r="I114" s="140"/>
      <c r="J114" s="46"/>
      <c r="K114" s="46"/>
      <c r="L114" s="47"/>
      <c r="M114" s="47"/>
      <c r="N114" s="48"/>
      <c r="O114" s="48"/>
      <c r="P114" s="48"/>
      <c r="Q114" s="140"/>
      <c r="R114" s="140"/>
      <c r="S114" s="50"/>
      <c r="T114" s="50"/>
      <c r="U114" s="51"/>
    </row>
    <row r="115" spans="1:21" ht="31.5" customHeight="1" x14ac:dyDescent="0.2">
      <c r="A115" s="1" t="s">
        <v>972</v>
      </c>
      <c r="B115" s="484" t="s">
        <v>242</v>
      </c>
      <c r="C115" s="485"/>
      <c r="D115" s="485"/>
      <c r="E115" s="485"/>
      <c r="F115" s="485"/>
      <c r="G115" s="485"/>
      <c r="H115" s="485"/>
      <c r="I115" s="485"/>
      <c r="J115" s="485"/>
      <c r="K115" s="485"/>
      <c r="L115" s="485"/>
      <c r="M115" s="485"/>
      <c r="N115" s="485"/>
      <c r="O115" s="485"/>
      <c r="P115" s="485"/>
      <c r="Q115" s="485"/>
      <c r="R115" s="485"/>
      <c r="S115" s="485"/>
      <c r="T115" s="485"/>
      <c r="U115" s="486"/>
    </row>
    <row r="116" spans="1:21" ht="31.5" customHeight="1" x14ac:dyDescent="0.2">
      <c r="B116" s="749" t="s">
        <v>141</v>
      </c>
      <c r="C116" s="749"/>
      <c r="D116" s="740" t="s">
        <v>142</v>
      </c>
      <c r="E116" s="740"/>
      <c r="F116" s="740" t="s">
        <v>143</v>
      </c>
      <c r="G116" s="750" t="s">
        <v>144</v>
      </c>
      <c r="H116" s="750"/>
      <c r="I116" s="750"/>
      <c r="J116" s="750"/>
      <c r="K116" s="750"/>
      <c r="L116" s="750"/>
      <c r="M116" s="750"/>
      <c r="N116" s="750" t="s">
        <v>145</v>
      </c>
      <c r="O116" s="750"/>
      <c r="P116" s="750"/>
      <c r="Q116" s="750"/>
      <c r="R116" s="750"/>
      <c r="S116" s="750" t="s">
        <v>101</v>
      </c>
      <c r="T116" s="750"/>
      <c r="U116" s="750"/>
    </row>
    <row r="117" spans="1:21" ht="30" x14ac:dyDescent="0.2">
      <c r="B117" s="749"/>
      <c r="C117" s="749"/>
      <c r="D117" s="740"/>
      <c r="E117" s="740"/>
      <c r="F117" s="740"/>
      <c r="G117" s="739" t="s">
        <v>146</v>
      </c>
      <c r="H117" s="740"/>
      <c r="I117" s="740"/>
      <c r="J117" s="739" t="s">
        <v>147</v>
      </c>
      <c r="K117" s="739"/>
      <c r="L117" s="739" t="s">
        <v>148</v>
      </c>
      <c r="M117" s="739"/>
      <c r="N117" s="226" t="s">
        <v>149</v>
      </c>
      <c r="O117" s="226" t="s">
        <v>150</v>
      </c>
      <c r="P117" s="226" t="s">
        <v>151</v>
      </c>
      <c r="Q117" s="739" t="s">
        <v>152</v>
      </c>
      <c r="R117" s="739"/>
      <c r="S117" s="750"/>
      <c r="T117" s="750"/>
      <c r="U117" s="750"/>
    </row>
    <row r="118" spans="1:21" ht="15" customHeight="1" x14ac:dyDescent="0.2">
      <c r="B118" s="238" t="s">
        <v>153</v>
      </c>
      <c r="C118" s="240"/>
      <c r="D118" s="437" t="s">
        <v>242</v>
      </c>
      <c r="E118" s="437"/>
      <c r="F118" s="103" t="s">
        <v>155</v>
      </c>
      <c r="G118" s="793">
        <v>1792505269</v>
      </c>
      <c r="H118" s="793"/>
      <c r="I118" s="793"/>
      <c r="J118" s="806" t="s">
        <v>156</v>
      </c>
      <c r="K118" s="806"/>
      <c r="L118" s="817">
        <v>42278</v>
      </c>
      <c r="M118" s="818"/>
      <c r="N118" s="228">
        <v>1630902678</v>
      </c>
      <c r="O118" s="81">
        <f>123.78/111.82</f>
        <v>1.1069576104453587</v>
      </c>
      <c r="P118" s="143" t="s">
        <v>172</v>
      </c>
      <c r="Q118" s="1111">
        <f t="shared" ref="Q118:Q137" si="8">+G118/O118</f>
        <v>1619307959.1176279</v>
      </c>
      <c r="R118" s="1112"/>
      <c r="S118" s="291" t="s">
        <v>243</v>
      </c>
      <c r="T118" s="291"/>
      <c r="U118" s="291"/>
    </row>
    <row r="119" spans="1:21" ht="28.5" customHeight="1" x14ac:dyDescent="0.2">
      <c r="B119" s="238" t="s">
        <v>157</v>
      </c>
      <c r="C119" s="240"/>
      <c r="D119" s="437" t="s">
        <v>242</v>
      </c>
      <c r="E119" s="437"/>
      <c r="F119" s="103" t="s">
        <v>155</v>
      </c>
      <c r="G119" s="793">
        <v>1805267351.8</v>
      </c>
      <c r="H119" s="793"/>
      <c r="I119" s="793"/>
      <c r="J119" s="806" t="s">
        <v>156</v>
      </c>
      <c r="K119" s="806"/>
      <c r="L119" s="817">
        <v>42311</v>
      </c>
      <c r="M119" s="818"/>
      <c r="N119" s="228">
        <v>1630902678</v>
      </c>
      <c r="O119" s="142">
        <f>124.62/111.82</f>
        <v>1.1144696834197818</v>
      </c>
      <c r="P119" s="144" t="s">
        <v>177</v>
      </c>
      <c r="Q119" s="779">
        <f>+G119/O119</f>
        <v>1619844288.8643556</v>
      </c>
      <c r="R119" s="780"/>
      <c r="S119" s="291" t="s">
        <v>243</v>
      </c>
      <c r="T119" s="291"/>
      <c r="U119" s="291"/>
    </row>
    <row r="120" spans="1:21" ht="27.75" customHeight="1" x14ac:dyDescent="0.2">
      <c r="B120" s="238" t="s">
        <v>157</v>
      </c>
      <c r="C120" s="240"/>
      <c r="D120" s="437" t="s">
        <v>242</v>
      </c>
      <c r="E120" s="437"/>
      <c r="F120" s="103" t="s">
        <v>155</v>
      </c>
      <c r="G120" s="793">
        <v>12313884</v>
      </c>
      <c r="H120" s="793"/>
      <c r="I120" s="793"/>
      <c r="J120" s="806" t="s">
        <v>156</v>
      </c>
      <c r="K120" s="806"/>
      <c r="L120" s="817">
        <v>42367</v>
      </c>
      <c r="M120" s="818"/>
      <c r="N120" s="228">
        <v>1630902678</v>
      </c>
      <c r="O120" s="142">
        <f>125.37/111.82</f>
        <v>1.1211768914326596</v>
      </c>
      <c r="P120" s="144" t="s">
        <v>179</v>
      </c>
      <c r="Q120" s="779">
        <f t="shared" ref="Q120" si="9">+G120/O120</f>
        <v>10982998.395788467</v>
      </c>
      <c r="R120" s="780"/>
      <c r="S120" s="291" t="s">
        <v>243</v>
      </c>
      <c r="T120" s="291"/>
      <c r="U120" s="291"/>
    </row>
    <row r="121" spans="1:21" ht="27.75" customHeight="1" x14ac:dyDescent="0.2">
      <c r="B121" s="238" t="s">
        <v>159</v>
      </c>
      <c r="C121" s="240"/>
      <c r="D121" s="437" t="s">
        <v>242</v>
      </c>
      <c r="E121" s="437"/>
      <c r="F121" s="103" t="s">
        <v>155</v>
      </c>
      <c r="G121" s="793">
        <v>1828541334</v>
      </c>
      <c r="H121" s="793"/>
      <c r="I121" s="793"/>
      <c r="J121" s="821" t="s">
        <v>244</v>
      </c>
      <c r="K121" s="821"/>
      <c r="L121" s="817">
        <v>42367</v>
      </c>
      <c r="M121" s="818"/>
      <c r="N121" s="228">
        <v>1630902678</v>
      </c>
      <c r="O121" s="142">
        <f>125.37/111.82</f>
        <v>1.1211768914326596</v>
      </c>
      <c r="P121" s="144" t="s">
        <v>179</v>
      </c>
      <c r="Q121" s="779">
        <f t="shared" si="8"/>
        <v>1630912434.9356306</v>
      </c>
      <c r="R121" s="780"/>
      <c r="S121" s="291" t="s">
        <v>243</v>
      </c>
      <c r="T121" s="291"/>
      <c r="U121" s="291"/>
    </row>
    <row r="122" spans="1:21" ht="28.5" customHeight="1" x14ac:dyDescent="0.2">
      <c r="B122" s="238" t="s">
        <v>161</v>
      </c>
      <c r="C122" s="240"/>
      <c r="D122" s="437" t="s">
        <v>242</v>
      </c>
      <c r="E122" s="437"/>
      <c r="F122" s="103" t="s">
        <v>155</v>
      </c>
      <c r="G122" s="793">
        <v>1839906750</v>
      </c>
      <c r="H122" s="793"/>
      <c r="I122" s="793"/>
      <c r="J122" s="822" t="s">
        <v>245</v>
      </c>
      <c r="K122" s="823"/>
      <c r="L122" s="817">
        <v>42387</v>
      </c>
      <c r="M122" s="818">
        <v>42387</v>
      </c>
      <c r="N122" s="228">
        <v>1630902678</v>
      </c>
      <c r="O122" s="142">
        <f>126.15/111.82</f>
        <v>1.1281523877660526</v>
      </c>
      <c r="P122" s="144" t="s">
        <v>184</v>
      </c>
      <c r="Q122" s="779">
        <f t="shared" si="8"/>
        <v>1630902677.6456599</v>
      </c>
      <c r="R122" s="780"/>
      <c r="S122" s="291" t="s">
        <v>243</v>
      </c>
      <c r="T122" s="291"/>
      <c r="U122" s="291"/>
    </row>
    <row r="123" spans="1:21" ht="27" customHeight="1" x14ac:dyDescent="0.2">
      <c r="B123" s="238" t="s">
        <v>161</v>
      </c>
      <c r="C123" s="240"/>
      <c r="D123" s="437" t="s">
        <v>242</v>
      </c>
      <c r="E123" s="437"/>
      <c r="F123" s="103" t="s">
        <v>155</v>
      </c>
      <c r="G123" s="793">
        <v>13080610</v>
      </c>
      <c r="H123" s="793"/>
      <c r="I123" s="793"/>
      <c r="J123" s="822" t="s">
        <v>245</v>
      </c>
      <c r="K123" s="823"/>
      <c r="L123" s="817">
        <v>42395</v>
      </c>
      <c r="M123" s="818">
        <v>42387</v>
      </c>
      <c r="N123" s="228">
        <v>0</v>
      </c>
      <c r="O123" s="142">
        <f>126.15/111.82</f>
        <v>1.1281523877660526</v>
      </c>
      <c r="P123" s="144" t="s">
        <v>184</v>
      </c>
      <c r="Q123" s="1111">
        <f t="shared" si="8"/>
        <v>11594719.066191042</v>
      </c>
      <c r="R123" s="1112"/>
      <c r="S123" s="291" t="s">
        <v>243</v>
      </c>
      <c r="T123" s="291"/>
      <c r="U123" s="291"/>
    </row>
    <row r="124" spans="1:21" ht="27" customHeight="1" x14ac:dyDescent="0.2">
      <c r="B124" s="238" t="s">
        <v>163</v>
      </c>
      <c r="C124" s="240"/>
      <c r="D124" s="437" t="s">
        <v>242</v>
      </c>
      <c r="E124" s="437"/>
      <c r="F124" s="103" t="s">
        <v>155</v>
      </c>
      <c r="G124" s="793">
        <v>1863680417</v>
      </c>
      <c r="H124" s="793"/>
      <c r="I124" s="793"/>
      <c r="J124" s="821" t="s">
        <v>246</v>
      </c>
      <c r="K124" s="821"/>
      <c r="L124" s="817">
        <v>42416</v>
      </c>
      <c r="M124" s="818">
        <v>42416</v>
      </c>
      <c r="N124" s="228">
        <v>1630902678</v>
      </c>
      <c r="O124" s="142">
        <f>127.78/111.82</f>
        <v>1.1427293865140404</v>
      </c>
      <c r="P124" s="144" t="s">
        <v>187</v>
      </c>
      <c r="Q124" s="779">
        <f t="shared" si="8"/>
        <v>1630902678.266865</v>
      </c>
      <c r="R124" s="780"/>
      <c r="S124" s="291" t="s">
        <v>247</v>
      </c>
      <c r="T124" s="291"/>
      <c r="U124" s="291"/>
    </row>
    <row r="125" spans="1:21" ht="26.25" customHeight="1" x14ac:dyDescent="0.2">
      <c r="B125" s="238" t="s">
        <v>165</v>
      </c>
      <c r="C125" s="240"/>
      <c r="D125" s="437" t="s">
        <v>242</v>
      </c>
      <c r="E125" s="437"/>
      <c r="F125" s="103" t="s">
        <v>155</v>
      </c>
      <c r="G125" s="793">
        <v>1887454082.99</v>
      </c>
      <c r="H125" s="793"/>
      <c r="I125" s="793"/>
      <c r="J125" s="822" t="s">
        <v>248</v>
      </c>
      <c r="K125" s="823"/>
      <c r="L125" s="817">
        <v>42445</v>
      </c>
      <c r="M125" s="818">
        <v>42445</v>
      </c>
      <c r="N125" s="228">
        <v>1630902678</v>
      </c>
      <c r="O125" s="142">
        <f>129.41/111.82</f>
        <v>1.1573063852620282</v>
      </c>
      <c r="P125" s="144" t="s">
        <v>191</v>
      </c>
      <c r="Q125" s="779">
        <f t="shared" si="8"/>
        <v>1630902677.9997048</v>
      </c>
      <c r="R125" s="780"/>
      <c r="S125" s="291" t="s">
        <v>243</v>
      </c>
      <c r="T125" s="291"/>
      <c r="U125" s="291"/>
    </row>
    <row r="126" spans="1:21" ht="26.25" customHeight="1" x14ac:dyDescent="0.2">
      <c r="B126" s="238" t="s">
        <v>167</v>
      </c>
      <c r="C126" s="240"/>
      <c r="D126" s="437" t="s">
        <v>242</v>
      </c>
      <c r="E126" s="437"/>
      <c r="F126" s="103" t="s">
        <v>155</v>
      </c>
      <c r="G126" s="793">
        <v>1905247870</v>
      </c>
      <c r="H126" s="793"/>
      <c r="I126" s="793"/>
      <c r="J126" s="822" t="s">
        <v>249</v>
      </c>
      <c r="K126" s="823"/>
      <c r="L126" s="817">
        <v>42474</v>
      </c>
      <c r="M126" s="818">
        <v>42474</v>
      </c>
      <c r="N126" s="228">
        <v>1630902678</v>
      </c>
      <c r="O126" s="142">
        <f>130.63/111.82</f>
        <v>1.1682167769629763</v>
      </c>
      <c r="P126" s="144" t="s">
        <v>196</v>
      </c>
      <c r="Q126" s="779">
        <f t="shared" si="8"/>
        <v>1630902677.9713693</v>
      </c>
      <c r="R126" s="780"/>
      <c r="S126" s="291" t="s">
        <v>247</v>
      </c>
      <c r="T126" s="291"/>
      <c r="U126" s="291"/>
    </row>
    <row r="127" spans="1:21" ht="27.75" customHeight="1" x14ac:dyDescent="0.2">
      <c r="B127" s="238" t="s">
        <v>169</v>
      </c>
      <c r="C127" s="240"/>
      <c r="D127" s="437" t="s">
        <v>242</v>
      </c>
      <c r="E127" s="437"/>
      <c r="F127" s="103" t="s">
        <v>155</v>
      </c>
      <c r="G127" s="793">
        <v>1914728166</v>
      </c>
      <c r="H127" s="793"/>
      <c r="I127" s="793"/>
      <c r="J127" s="821" t="s">
        <v>250</v>
      </c>
      <c r="K127" s="821"/>
      <c r="L127" s="817">
        <v>42506</v>
      </c>
      <c r="M127" s="818">
        <v>42506</v>
      </c>
      <c r="N127" s="228">
        <v>1630902678</v>
      </c>
      <c r="O127" s="142">
        <f>131.28/111.82</f>
        <v>1.1740296905741372</v>
      </c>
      <c r="P127" s="144" t="s">
        <v>201</v>
      </c>
      <c r="Q127" s="779">
        <f t="shared" si="8"/>
        <v>1630902677.6517365</v>
      </c>
      <c r="R127" s="780"/>
      <c r="S127" s="291" t="s">
        <v>247</v>
      </c>
      <c r="T127" s="291"/>
      <c r="U127" s="291"/>
    </row>
    <row r="128" spans="1:21" ht="27.75" customHeight="1" x14ac:dyDescent="0.2">
      <c r="B128" s="238" t="s">
        <v>251</v>
      </c>
      <c r="C128" s="240"/>
      <c r="D128" s="437" t="s">
        <v>242</v>
      </c>
      <c r="E128" s="437"/>
      <c r="F128" s="103" t="s">
        <v>155</v>
      </c>
      <c r="G128" s="793">
        <v>1924500164</v>
      </c>
      <c r="H128" s="793"/>
      <c r="I128" s="793"/>
      <c r="J128" s="822" t="s">
        <v>252</v>
      </c>
      <c r="K128" s="823"/>
      <c r="L128" s="817">
        <v>42535</v>
      </c>
      <c r="M128" s="818">
        <v>42535</v>
      </c>
      <c r="N128" s="228">
        <v>1630902678</v>
      </c>
      <c r="O128" s="142">
        <f>131.95/111.82</f>
        <v>1.1800214630656412</v>
      </c>
      <c r="P128" s="144" t="s">
        <v>204</v>
      </c>
      <c r="Q128" s="779">
        <f t="shared" si="8"/>
        <v>1630902677.8209929</v>
      </c>
      <c r="R128" s="780"/>
      <c r="S128" s="291" t="s">
        <v>247</v>
      </c>
      <c r="T128" s="291"/>
      <c r="U128" s="291"/>
    </row>
    <row r="129" spans="1:21" ht="29.25" customHeight="1" x14ac:dyDescent="0.2">
      <c r="B129" s="238" t="s">
        <v>253</v>
      </c>
      <c r="C129" s="240"/>
      <c r="D129" s="437" t="s">
        <v>242</v>
      </c>
      <c r="E129" s="437"/>
      <c r="F129" s="103" t="s">
        <v>155</v>
      </c>
      <c r="G129" s="793">
        <v>1933737765</v>
      </c>
      <c r="H129" s="793"/>
      <c r="I129" s="793"/>
      <c r="J129" s="819" t="s">
        <v>254</v>
      </c>
      <c r="K129" s="820"/>
      <c r="L129" s="817">
        <v>42558</v>
      </c>
      <c r="M129" s="818">
        <v>42558</v>
      </c>
      <c r="N129" s="228">
        <v>1630902678</v>
      </c>
      <c r="O129" s="142">
        <f>132.58/111.82</f>
        <v>1.1856555177964587</v>
      </c>
      <c r="P129" s="144" t="s">
        <v>207</v>
      </c>
      <c r="Q129" s="779">
        <f t="shared" si="8"/>
        <v>1630944010.2753053</v>
      </c>
      <c r="R129" s="780"/>
      <c r="S129" s="291" t="s">
        <v>247</v>
      </c>
      <c r="T129" s="291"/>
      <c r="U129" s="291"/>
    </row>
    <row r="130" spans="1:21" ht="29.25" customHeight="1" x14ac:dyDescent="0.2">
      <c r="B130" s="238" t="s">
        <v>255</v>
      </c>
      <c r="C130" s="240"/>
      <c r="D130" s="437" t="s">
        <v>242</v>
      </c>
      <c r="E130" s="437"/>
      <c r="F130" s="103" t="s">
        <v>155</v>
      </c>
      <c r="G130" s="793">
        <v>1946104392</v>
      </c>
      <c r="H130" s="793"/>
      <c r="I130" s="793"/>
      <c r="J130" s="821" t="s">
        <v>256</v>
      </c>
      <c r="K130" s="821"/>
      <c r="L130" s="817">
        <v>42593</v>
      </c>
      <c r="M130" s="818">
        <v>42593</v>
      </c>
      <c r="N130" s="228">
        <v>1630902678</v>
      </c>
      <c r="O130" s="142">
        <f>133.27/111.82</f>
        <v>1.1918261491683064</v>
      </c>
      <c r="P130" s="144" t="s">
        <v>210</v>
      </c>
      <c r="Q130" s="779">
        <f t="shared" si="8"/>
        <v>1632876064.4814284</v>
      </c>
      <c r="R130" s="780"/>
      <c r="S130" s="291" t="s">
        <v>243</v>
      </c>
      <c r="T130" s="291"/>
      <c r="U130" s="291"/>
    </row>
    <row r="131" spans="1:21" ht="22.5" customHeight="1" x14ac:dyDescent="0.2">
      <c r="B131" s="238" t="s">
        <v>257</v>
      </c>
      <c r="C131" s="240"/>
      <c r="D131" s="437" t="s">
        <v>242</v>
      </c>
      <c r="E131" s="437"/>
      <c r="F131" s="103" t="s">
        <v>155</v>
      </c>
      <c r="G131" s="793">
        <v>1937626728</v>
      </c>
      <c r="H131" s="793"/>
      <c r="I131" s="793"/>
      <c r="J131" s="822" t="s">
        <v>258</v>
      </c>
      <c r="K131" s="823"/>
      <c r="L131" s="817">
        <v>42626</v>
      </c>
      <c r="M131" s="818">
        <v>42626</v>
      </c>
      <c r="N131" s="228">
        <v>1630902678</v>
      </c>
      <c r="O131" s="142">
        <f>132.85/111.82</f>
        <v>1.1880701126810946</v>
      </c>
      <c r="P131" s="144" t="s">
        <v>211</v>
      </c>
      <c r="Q131" s="779">
        <f t="shared" si="8"/>
        <v>1630902677.6436582</v>
      </c>
      <c r="R131" s="780"/>
      <c r="S131" s="291" t="s">
        <v>247</v>
      </c>
      <c r="T131" s="291"/>
      <c r="U131" s="291"/>
    </row>
    <row r="132" spans="1:21" ht="42.75" customHeight="1" x14ac:dyDescent="0.2">
      <c r="B132" s="238" t="s">
        <v>259</v>
      </c>
      <c r="C132" s="240"/>
      <c r="D132" s="437" t="s">
        <v>242</v>
      </c>
      <c r="E132" s="437"/>
      <c r="F132" s="103" t="s">
        <v>155</v>
      </c>
      <c r="G132" s="793">
        <v>1936605773</v>
      </c>
      <c r="H132" s="793"/>
      <c r="I132" s="793"/>
      <c r="J132" s="822" t="s">
        <v>260</v>
      </c>
      <c r="K132" s="823"/>
      <c r="L132" s="817">
        <v>42650</v>
      </c>
      <c r="M132" s="818">
        <v>42650</v>
      </c>
      <c r="N132" s="228">
        <v>1630902678</v>
      </c>
      <c r="O132" s="142">
        <f>132.78/111.82</f>
        <v>1.1874441065998929</v>
      </c>
      <c r="P132" s="144" t="s">
        <v>212</v>
      </c>
      <c r="Q132" s="779">
        <f t="shared" si="8"/>
        <v>1630902677.6386502</v>
      </c>
      <c r="R132" s="780"/>
      <c r="S132" s="291" t="s">
        <v>247</v>
      </c>
      <c r="T132" s="291"/>
      <c r="U132" s="291"/>
    </row>
    <row r="133" spans="1:21" ht="31.5" customHeight="1" x14ac:dyDescent="0.25">
      <c r="B133" s="238" t="s">
        <v>261</v>
      </c>
      <c r="C133" s="240"/>
      <c r="D133" s="437" t="s">
        <v>242</v>
      </c>
      <c r="E133" s="437"/>
      <c r="F133" s="103" t="s">
        <v>155</v>
      </c>
      <c r="G133" s="799">
        <v>2008510175</v>
      </c>
      <c r="H133" s="800"/>
      <c r="I133" s="801"/>
      <c r="J133" s="821" t="s">
        <v>262</v>
      </c>
      <c r="K133" s="821"/>
      <c r="L133" s="817">
        <v>42913</v>
      </c>
      <c r="M133" s="818"/>
      <c r="N133" s="228">
        <v>1630902678</v>
      </c>
      <c r="O133" s="142">
        <f>137.71/111.82</f>
        <v>1.2315328206045431</v>
      </c>
      <c r="P133" s="144" t="s">
        <v>263</v>
      </c>
      <c r="Q133" s="779">
        <f t="shared" si="8"/>
        <v>1630902677.8629003</v>
      </c>
      <c r="R133" s="780"/>
      <c r="S133" s="291" t="s">
        <v>247</v>
      </c>
      <c r="T133" s="291"/>
      <c r="U133" s="291"/>
    </row>
    <row r="134" spans="1:21" ht="34.5" customHeight="1" x14ac:dyDescent="0.25">
      <c r="B134" s="238" t="s">
        <v>264</v>
      </c>
      <c r="C134" s="240"/>
      <c r="D134" s="437" t="s">
        <v>242</v>
      </c>
      <c r="E134" s="437"/>
      <c r="F134" s="103" t="s">
        <v>155</v>
      </c>
      <c r="G134" s="799">
        <v>2010843787</v>
      </c>
      <c r="H134" s="800"/>
      <c r="I134" s="801"/>
      <c r="J134" s="822" t="s">
        <v>265</v>
      </c>
      <c r="K134" s="823"/>
      <c r="L134" s="817">
        <v>42942</v>
      </c>
      <c r="M134" s="818"/>
      <c r="N134" s="228">
        <v>1630902678</v>
      </c>
      <c r="O134" s="142">
        <f>137.87/111.82</f>
        <v>1.2329636916472904</v>
      </c>
      <c r="P134" s="144" t="s">
        <v>266</v>
      </c>
      <c r="Q134" s="779">
        <f t="shared" si="8"/>
        <v>1630902678.3371291</v>
      </c>
      <c r="R134" s="780"/>
      <c r="S134" s="291" t="s">
        <v>247</v>
      </c>
      <c r="T134" s="291"/>
      <c r="U134" s="291"/>
    </row>
    <row r="135" spans="1:21" ht="30.75" customHeight="1" x14ac:dyDescent="0.25">
      <c r="B135" s="238" t="s">
        <v>267</v>
      </c>
      <c r="C135" s="240"/>
      <c r="D135" s="437" t="s">
        <v>242</v>
      </c>
      <c r="E135" s="437"/>
      <c r="F135" s="103" t="s">
        <v>155</v>
      </c>
      <c r="G135" s="799">
        <f>2010843787+1750209</f>
        <v>2012593996</v>
      </c>
      <c r="H135" s="800"/>
      <c r="I135" s="801"/>
      <c r="J135" s="822" t="s">
        <v>268</v>
      </c>
      <c r="K135" s="823"/>
      <c r="L135" s="817" t="s">
        <v>269</v>
      </c>
      <c r="M135" s="818"/>
      <c r="N135" s="228">
        <v>1630902678</v>
      </c>
      <c r="O135" s="142">
        <f>137.99/111.82</f>
        <v>1.2340368449293508</v>
      </c>
      <c r="P135" s="144" t="s">
        <v>270</v>
      </c>
      <c r="Q135" s="779">
        <f t="shared" si="8"/>
        <v>1630902678.6920791</v>
      </c>
      <c r="R135" s="780"/>
      <c r="S135" s="291" t="s">
        <v>247</v>
      </c>
      <c r="T135" s="291"/>
      <c r="U135" s="291"/>
    </row>
    <row r="136" spans="1:21" ht="32.25" customHeight="1" x14ac:dyDescent="0.25">
      <c r="B136" s="238" t="s">
        <v>271</v>
      </c>
      <c r="C136" s="240"/>
      <c r="D136" s="437" t="s">
        <v>242</v>
      </c>
      <c r="E136" s="437"/>
      <c r="F136" s="103" t="s">
        <v>155</v>
      </c>
      <c r="G136" s="799">
        <v>2013469099</v>
      </c>
      <c r="H136" s="800"/>
      <c r="I136" s="801"/>
      <c r="J136" s="821" t="s">
        <v>272</v>
      </c>
      <c r="K136" s="821"/>
      <c r="L136" s="817" t="s">
        <v>273</v>
      </c>
      <c r="M136" s="818"/>
      <c r="N136" s="228">
        <v>1630902678</v>
      </c>
      <c r="O136" s="142">
        <f>138.05/111.82</f>
        <v>1.2345734215703812</v>
      </c>
      <c r="P136" s="144" t="s">
        <v>274</v>
      </c>
      <c r="Q136" s="779">
        <f t="shared" si="8"/>
        <v>1630902677.6543279</v>
      </c>
      <c r="R136" s="780"/>
      <c r="S136" s="291" t="s">
        <v>247</v>
      </c>
      <c r="T136" s="291"/>
      <c r="U136" s="291"/>
    </row>
    <row r="137" spans="1:21" ht="30.75" customHeight="1" x14ac:dyDescent="0.25">
      <c r="B137" s="238" t="s">
        <v>275</v>
      </c>
      <c r="C137" s="240"/>
      <c r="D137" s="437" t="s">
        <v>242</v>
      </c>
      <c r="E137" s="437"/>
      <c r="F137" s="103" t="s">
        <v>155</v>
      </c>
      <c r="G137" s="799">
        <v>2013469099</v>
      </c>
      <c r="H137" s="800"/>
      <c r="I137" s="801"/>
      <c r="J137" s="819" t="s">
        <v>276</v>
      </c>
      <c r="K137" s="820"/>
      <c r="L137" s="817" t="s">
        <v>277</v>
      </c>
      <c r="M137" s="818"/>
      <c r="N137" s="228">
        <v>1630902678</v>
      </c>
      <c r="O137" s="142">
        <f>138.05/111.82</f>
        <v>1.2345734215703812</v>
      </c>
      <c r="P137" s="144" t="s">
        <v>274</v>
      </c>
      <c r="Q137" s="779">
        <f t="shared" si="8"/>
        <v>1630902677.6543279</v>
      </c>
      <c r="R137" s="780"/>
      <c r="S137" s="291" t="s">
        <v>247</v>
      </c>
      <c r="T137" s="291"/>
      <c r="U137" s="291"/>
    </row>
    <row r="138" spans="1:21" ht="27.75" customHeight="1" x14ac:dyDescent="0.25">
      <c r="B138" s="238" t="s">
        <v>493</v>
      </c>
      <c r="C138" s="240"/>
      <c r="D138" s="437" t="s">
        <v>242</v>
      </c>
      <c r="E138" s="437"/>
      <c r="F138" s="103" t="s">
        <v>155</v>
      </c>
      <c r="G138" s="799">
        <v>7470065162</v>
      </c>
      <c r="H138" s="800"/>
      <c r="I138" s="801"/>
      <c r="J138" s="819" t="s">
        <v>494</v>
      </c>
      <c r="K138" s="820"/>
      <c r="L138" s="817">
        <v>43354</v>
      </c>
      <c r="M138" s="818"/>
      <c r="N138" s="228"/>
      <c r="O138" s="142">
        <f>142.27/111.82</f>
        <v>1.2723126453228404</v>
      </c>
      <c r="P138" s="144" t="s">
        <v>715</v>
      </c>
      <c r="Q138" s="779">
        <f>+G138/O138</f>
        <v>5871249640.9280939</v>
      </c>
      <c r="R138" s="780"/>
      <c r="S138" s="291" t="s">
        <v>247</v>
      </c>
      <c r="T138" s="291"/>
      <c r="U138" s="291"/>
    </row>
    <row r="139" spans="1:21" ht="27.75" customHeight="1" x14ac:dyDescent="0.25">
      <c r="B139" s="238" t="s">
        <v>716</v>
      </c>
      <c r="C139" s="240"/>
      <c r="D139" s="437" t="s">
        <v>242</v>
      </c>
      <c r="E139" s="437"/>
      <c r="F139" s="103" t="s">
        <v>155</v>
      </c>
      <c r="G139" s="799">
        <v>9700000000</v>
      </c>
      <c r="H139" s="800"/>
      <c r="I139" s="801"/>
      <c r="J139" s="815" t="s">
        <v>616</v>
      </c>
      <c r="K139" s="816"/>
      <c r="L139" s="817">
        <v>43612</v>
      </c>
      <c r="M139" s="818"/>
      <c r="N139" s="228"/>
      <c r="O139" s="142">
        <f>102.12/78.05</f>
        <v>1.3083920563741192</v>
      </c>
      <c r="P139" s="144" t="s">
        <v>614</v>
      </c>
      <c r="Q139" s="779">
        <f>+G139/O139</f>
        <v>7413679984.3321581</v>
      </c>
      <c r="R139" s="780"/>
      <c r="S139" s="291" t="s">
        <v>617</v>
      </c>
      <c r="T139" s="291"/>
      <c r="U139" s="291"/>
    </row>
    <row r="140" spans="1:21" ht="33.75" customHeight="1" x14ac:dyDescent="0.25">
      <c r="B140" s="238" t="s">
        <v>1309</v>
      </c>
      <c r="C140" s="240"/>
      <c r="D140" s="437" t="s">
        <v>242</v>
      </c>
      <c r="E140" s="437"/>
      <c r="F140" s="103" t="s">
        <v>155</v>
      </c>
      <c r="G140" s="799">
        <v>1461523051.4400001</v>
      </c>
      <c r="H140" s="800"/>
      <c r="I140" s="801"/>
      <c r="J140" s="815" t="s">
        <v>1309</v>
      </c>
      <c r="K140" s="816"/>
      <c r="L140" s="817">
        <v>43857</v>
      </c>
      <c r="M140" s="818"/>
      <c r="N140" s="228"/>
      <c r="O140" s="142">
        <f>103.8/78.05</f>
        <v>1.3299167200512492</v>
      </c>
      <c r="P140" s="144" t="s">
        <v>1310</v>
      </c>
      <c r="Q140" s="779">
        <f>+G140/O140</f>
        <v>1098958325.287977</v>
      </c>
      <c r="R140" s="780"/>
      <c r="S140" s="291" t="s">
        <v>1309</v>
      </c>
      <c r="T140" s="291"/>
      <c r="U140" s="291"/>
    </row>
    <row r="141" spans="1:21" ht="23.25" customHeight="1" x14ac:dyDescent="0.2">
      <c r="A141" s="1" t="s">
        <v>973</v>
      </c>
      <c r="B141" s="484" t="s">
        <v>278</v>
      </c>
      <c r="C141" s="485"/>
      <c r="D141" s="485"/>
      <c r="E141" s="485"/>
      <c r="F141" s="485"/>
      <c r="G141" s="485"/>
      <c r="H141" s="485"/>
      <c r="I141" s="485"/>
      <c r="J141" s="485"/>
      <c r="K141" s="485"/>
      <c r="L141" s="485"/>
      <c r="M141" s="485"/>
      <c r="N141" s="485"/>
      <c r="O141" s="485"/>
      <c r="P141" s="485"/>
      <c r="Q141" s="485"/>
      <c r="R141" s="485"/>
      <c r="S141" s="485"/>
      <c r="T141" s="485"/>
      <c r="U141" s="486"/>
    </row>
    <row r="142" spans="1:21" ht="15" x14ac:dyDescent="0.2">
      <c r="B142" s="749" t="s">
        <v>141</v>
      </c>
      <c r="C142" s="749"/>
      <c r="D142" s="740" t="s">
        <v>142</v>
      </c>
      <c r="E142" s="740"/>
      <c r="F142" s="740" t="s">
        <v>143</v>
      </c>
      <c r="G142" s="750" t="s">
        <v>144</v>
      </c>
      <c r="H142" s="750"/>
      <c r="I142" s="750"/>
      <c r="J142" s="750"/>
      <c r="K142" s="750"/>
      <c r="L142" s="750"/>
      <c r="M142" s="750"/>
      <c r="N142" s="750" t="s">
        <v>145</v>
      </c>
      <c r="O142" s="750"/>
      <c r="P142" s="750"/>
      <c r="Q142" s="750"/>
      <c r="R142" s="750"/>
      <c r="S142" s="750" t="s">
        <v>101</v>
      </c>
      <c r="T142" s="750"/>
      <c r="U142" s="750"/>
    </row>
    <row r="143" spans="1:21" ht="15" customHeight="1" x14ac:dyDescent="0.2">
      <c r="B143" s="749"/>
      <c r="C143" s="749"/>
      <c r="D143" s="740"/>
      <c r="E143" s="740"/>
      <c r="F143" s="740"/>
      <c r="G143" s="739" t="s">
        <v>146</v>
      </c>
      <c r="H143" s="740"/>
      <c r="I143" s="740"/>
      <c r="J143" s="739" t="s">
        <v>147</v>
      </c>
      <c r="K143" s="739"/>
      <c r="L143" s="739" t="s">
        <v>148</v>
      </c>
      <c r="M143" s="739"/>
      <c r="N143" s="226" t="s">
        <v>149</v>
      </c>
      <c r="O143" s="226" t="s">
        <v>150</v>
      </c>
      <c r="P143" s="226" t="s">
        <v>151</v>
      </c>
      <c r="Q143" s="739" t="s">
        <v>152</v>
      </c>
      <c r="R143" s="739"/>
      <c r="S143" s="750"/>
      <c r="T143" s="750"/>
      <c r="U143" s="750"/>
    </row>
    <row r="144" spans="1:21" ht="30.75" customHeight="1" x14ac:dyDescent="0.25">
      <c r="B144" s="238" t="s">
        <v>153</v>
      </c>
      <c r="C144" s="240"/>
      <c r="D144" s="731"/>
      <c r="E144" s="731"/>
      <c r="F144" s="103" t="s">
        <v>155</v>
      </c>
      <c r="G144" s="779">
        <v>4270238021</v>
      </c>
      <c r="H144" s="814"/>
      <c r="I144" s="780"/>
      <c r="J144" s="806" t="s">
        <v>156</v>
      </c>
      <c r="K144" s="806"/>
      <c r="L144" s="784" t="s">
        <v>279</v>
      </c>
      <c r="M144" s="778"/>
      <c r="N144" s="145">
        <v>3885265434</v>
      </c>
      <c r="O144" s="81">
        <f>123.78/111.82</f>
        <v>1.1069576104453587</v>
      </c>
      <c r="P144" s="143" t="s">
        <v>172</v>
      </c>
      <c r="Q144" s="793">
        <f>+G144/O144</f>
        <v>3857634638.1339469</v>
      </c>
      <c r="R144" s="793"/>
      <c r="S144" s="291" t="s">
        <v>247</v>
      </c>
      <c r="T144" s="291"/>
      <c r="U144" s="291"/>
    </row>
    <row r="145" spans="1:21" ht="30.75" customHeight="1" x14ac:dyDescent="0.25">
      <c r="B145" s="238" t="s">
        <v>153</v>
      </c>
      <c r="C145" s="240"/>
      <c r="D145" s="731"/>
      <c r="E145" s="731"/>
      <c r="F145" s="103" t="s">
        <v>155</v>
      </c>
      <c r="G145" s="779">
        <v>31161593</v>
      </c>
      <c r="H145" s="814"/>
      <c r="I145" s="780"/>
      <c r="J145" s="806" t="s">
        <v>156</v>
      </c>
      <c r="K145" s="806"/>
      <c r="L145" s="784" t="s">
        <v>280</v>
      </c>
      <c r="M145" s="778"/>
      <c r="N145" s="145"/>
      <c r="O145" s="142">
        <f>126.15/111.82</f>
        <v>1.1281523877660526</v>
      </c>
      <c r="P145" s="144" t="s">
        <v>184</v>
      </c>
      <c r="Q145" s="793">
        <f>+G145/O145</f>
        <v>27621794.128101464</v>
      </c>
      <c r="R145" s="793"/>
      <c r="S145" s="291" t="s">
        <v>247</v>
      </c>
      <c r="T145" s="291"/>
      <c r="U145" s="291"/>
    </row>
    <row r="146" spans="1:21" ht="31.5" customHeight="1" x14ac:dyDescent="0.25">
      <c r="B146" s="238" t="s">
        <v>157</v>
      </c>
      <c r="C146" s="240"/>
      <c r="D146" s="731"/>
      <c r="E146" s="731"/>
      <c r="F146" s="103" t="s">
        <v>155</v>
      </c>
      <c r="G146" s="779">
        <v>3890427652</v>
      </c>
      <c r="H146" s="814"/>
      <c r="I146" s="780"/>
      <c r="J146" s="806" t="s">
        <v>281</v>
      </c>
      <c r="K146" s="806"/>
      <c r="L146" s="784" t="s">
        <v>282</v>
      </c>
      <c r="M146" s="778"/>
      <c r="N146" s="145">
        <v>3330227513</v>
      </c>
      <c r="O146" s="142">
        <f>130.63/111.82</f>
        <v>1.1682167769629763</v>
      </c>
      <c r="P146" s="144" t="s">
        <v>196</v>
      </c>
      <c r="Q146" s="793">
        <f>+G146/O146</f>
        <v>3330227513.1795144</v>
      </c>
      <c r="R146" s="793"/>
      <c r="S146" s="291" t="s">
        <v>247</v>
      </c>
      <c r="T146" s="291"/>
      <c r="U146" s="291"/>
    </row>
    <row r="147" spans="1:21" ht="31.5" customHeight="1" x14ac:dyDescent="0.25">
      <c r="B147" s="238" t="s">
        <v>159</v>
      </c>
      <c r="C147" s="240"/>
      <c r="D147" s="731"/>
      <c r="E147" s="731"/>
      <c r="F147" s="103" t="s">
        <v>155</v>
      </c>
      <c r="G147" s="779">
        <v>3954459034</v>
      </c>
      <c r="H147" s="814"/>
      <c r="I147" s="780"/>
      <c r="J147" s="806" t="s">
        <v>283</v>
      </c>
      <c r="K147" s="806"/>
      <c r="L147" s="778" t="s">
        <v>284</v>
      </c>
      <c r="M147" s="778"/>
      <c r="N147" s="145">
        <v>3330227513</v>
      </c>
      <c r="O147" s="142">
        <f>132.78/111.82</f>
        <v>1.1874441065998929</v>
      </c>
      <c r="P147" s="144" t="s">
        <v>212</v>
      </c>
      <c r="Q147" s="793">
        <f>+G147/O147</f>
        <v>3330227513.0432291</v>
      </c>
      <c r="R147" s="793"/>
      <c r="S147" s="291" t="s">
        <v>247</v>
      </c>
      <c r="T147" s="291"/>
      <c r="U147" s="291"/>
    </row>
    <row r="148" spans="1:21" ht="33" customHeight="1" x14ac:dyDescent="0.25">
      <c r="B148" s="238" t="s">
        <v>161</v>
      </c>
      <c r="C148" s="240"/>
      <c r="D148" s="731"/>
      <c r="E148" s="731"/>
      <c r="F148" s="103" t="s">
        <v>155</v>
      </c>
      <c r="G148" s="807">
        <v>4092052050</v>
      </c>
      <c r="H148" s="808"/>
      <c r="I148" s="813"/>
      <c r="J148" s="806" t="s">
        <v>285</v>
      </c>
      <c r="K148" s="806"/>
      <c r="L148" s="784" t="s">
        <v>286</v>
      </c>
      <c r="M148" s="778"/>
      <c r="N148" s="145">
        <v>3330227513</v>
      </c>
      <c r="O148" s="142">
        <f t="shared" ref="O148" si="10">137.4/111.82</f>
        <v>1.2287605079592203</v>
      </c>
      <c r="P148" s="144" t="s">
        <v>287</v>
      </c>
      <c r="Q148" s="793">
        <f>+G148/O148</f>
        <v>3330227512.5982528</v>
      </c>
      <c r="R148" s="793"/>
      <c r="S148" s="291" t="s">
        <v>247</v>
      </c>
      <c r="T148" s="291"/>
      <c r="U148" s="291"/>
    </row>
    <row r="149" spans="1:21" ht="25.5" customHeight="1" x14ac:dyDescent="0.25">
      <c r="B149" s="216"/>
      <c r="C149" s="218"/>
      <c r="D149" s="576" t="s">
        <v>288</v>
      </c>
      <c r="E149" s="578"/>
      <c r="F149" s="103" t="s">
        <v>155</v>
      </c>
      <c r="G149" s="807">
        <v>32581947</v>
      </c>
      <c r="H149" s="808"/>
      <c r="I149" s="231"/>
      <c r="J149" s="809"/>
      <c r="K149" s="810"/>
      <c r="L149" s="811" t="s">
        <v>289</v>
      </c>
      <c r="M149" s="812"/>
      <c r="N149" s="145"/>
      <c r="O149" s="142">
        <f>137.87/111.82</f>
        <v>1.2329636916472904</v>
      </c>
      <c r="P149" s="144" t="s">
        <v>266</v>
      </c>
      <c r="Q149" s="779"/>
      <c r="R149" s="780"/>
      <c r="S149" s="291"/>
      <c r="T149" s="291"/>
      <c r="U149" s="291"/>
    </row>
    <row r="150" spans="1:21" ht="26.25" customHeight="1" x14ac:dyDescent="0.25">
      <c r="B150" s="238" t="s">
        <v>163</v>
      </c>
      <c r="C150" s="240"/>
      <c r="D150" s="731"/>
      <c r="E150" s="731"/>
      <c r="F150" s="103" t="s">
        <v>155</v>
      </c>
      <c r="G150" s="799">
        <v>4111410375</v>
      </c>
      <c r="H150" s="800"/>
      <c r="I150" s="801"/>
      <c r="J150" s="806" t="s">
        <v>290</v>
      </c>
      <c r="K150" s="806"/>
      <c r="L150" s="784" t="s">
        <v>291</v>
      </c>
      <c r="M150" s="778"/>
      <c r="N150" s="145">
        <v>3330227513</v>
      </c>
      <c r="O150" s="142">
        <f>138.05/111.82</f>
        <v>1.2345734215703812</v>
      </c>
      <c r="P150" s="144" t="s">
        <v>274</v>
      </c>
      <c r="Q150" s="793">
        <f>+G150/O150</f>
        <v>3330227512.7308941</v>
      </c>
      <c r="R150" s="793"/>
      <c r="S150" s="291" t="s">
        <v>247</v>
      </c>
      <c r="T150" s="291"/>
      <c r="U150" s="291"/>
    </row>
    <row r="151" spans="1:21" ht="20.25" customHeight="1" x14ac:dyDescent="0.25">
      <c r="B151" s="238" t="s">
        <v>165</v>
      </c>
      <c r="C151" s="240"/>
      <c r="D151" s="731"/>
      <c r="E151" s="731"/>
      <c r="F151" s="103" t="s">
        <v>155</v>
      </c>
      <c r="G151" s="799">
        <v>4200756490</v>
      </c>
      <c r="H151" s="800"/>
      <c r="I151" s="801"/>
      <c r="J151" s="806" t="s">
        <v>292</v>
      </c>
      <c r="K151" s="806"/>
      <c r="L151" s="784" t="s">
        <v>293</v>
      </c>
      <c r="M151" s="778"/>
      <c r="N151" s="145">
        <v>3330227513</v>
      </c>
      <c r="O151" s="142">
        <f>141.05/111.82</f>
        <v>1.2614022536218925</v>
      </c>
      <c r="P151" s="144" t="s">
        <v>294</v>
      </c>
      <c r="Q151" s="804">
        <f>G151/O151</f>
        <v>3330227513.0223322</v>
      </c>
      <c r="R151" s="804"/>
      <c r="S151" s="291" t="s">
        <v>247</v>
      </c>
      <c r="T151" s="291"/>
      <c r="U151" s="291"/>
    </row>
    <row r="152" spans="1:21" ht="15.75" customHeight="1" x14ac:dyDescent="0.25">
      <c r="B152" s="238" t="s">
        <v>167</v>
      </c>
      <c r="C152" s="240"/>
      <c r="D152" s="731"/>
      <c r="E152" s="731"/>
      <c r="F152" s="103" t="s">
        <v>155</v>
      </c>
      <c r="G152" s="799">
        <v>4243940445</v>
      </c>
      <c r="H152" s="800"/>
      <c r="I152" s="801"/>
      <c r="J152" s="806" t="s">
        <v>295</v>
      </c>
      <c r="K152" s="806"/>
      <c r="L152" s="783">
        <v>43384</v>
      </c>
      <c r="M152" s="805"/>
      <c r="N152" s="145">
        <v>3330227513</v>
      </c>
      <c r="O152" s="142">
        <f>142.5/111.82</f>
        <v>1.2743695224467895</v>
      </c>
      <c r="P152" s="144" t="s">
        <v>502</v>
      </c>
      <c r="Q152" s="804">
        <f>G152/O152</f>
        <v>3330227512.7010527</v>
      </c>
      <c r="R152" s="804"/>
      <c r="S152" s="291" t="s">
        <v>247</v>
      </c>
      <c r="T152" s="291"/>
      <c r="U152" s="291"/>
    </row>
    <row r="153" spans="1:21" ht="30.75" customHeight="1" x14ac:dyDescent="0.25">
      <c r="B153" s="238" t="s">
        <v>169</v>
      </c>
      <c r="C153" s="240"/>
      <c r="D153" s="731"/>
      <c r="E153" s="731"/>
      <c r="F153" s="103" t="s">
        <v>155</v>
      </c>
      <c r="G153" s="799">
        <v>4335995951</v>
      </c>
      <c r="H153" s="800"/>
      <c r="I153" s="801"/>
      <c r="J153" s="796" t="s">
        <v>296</v>
      </c>
      <c r="K153" s="796"/>
      <c r="L153" s="783">
        <v>43580</v>
      </c>
      <c r="M153" s="805"/>
      <c r="N153" s="145">
        <v>3330227513</v>
      </c>
      <c r="O153" s="142">
        <f>101.62/78.05</f>
        <v>1.3019859064702115</v>
      </c>
      <c r="P153" s="144" t="s">
        <v>554</v>
      </c>
      <c r="Q153" s="804">
        <f>G153/O153</f>
        <v>3330294075.7286949</v>
      </c>
      <c r="R153" s="804"/>
      <c r="S153" s="291" t="s">
        <v>612</v>
      </c>
      <c r="T153" s="291"/>
      <c r="U153" s="291"/>
    </row>
    <row r="154" spans="1:21" ht="45" customHeight="1" x14ac:dyDescent="0.25">
      <c r="B154" s="238" t="s">
        <v>251</v>
      </c>
      <c r="C154" s="240"/>
      <c r="D154" s="731"/>
      <c r="E154" s="731"/>
      <c r="F154" s="103" t="s">
        <v>155</v>
      </c>
      <c r="G154" s="799">
        <v>3687610549</v>
      </c>
      <c r="H154" s="800"/>
      <c r="I154" s="801"/>
      <c r="J154" s="796" t="s">
        <v>297</v>
      </c>
      <c r="K154" s="796"/>
      <c r="L154" s="802">
        <v>43748</v>
      </c>
      <c r="M154" s="803"/>
      <c r="N154" s="179">
        <v>2787313610</v>
      </c>
      <c r="O154" s="142">
        <f>103.26/78.05</f>
        <v>1.322998078155029</v>
      </c>
      <c r="P154" s="144" t="s">
        <v>906</v>
      </c>
      <c r="Q154" s="804">
        <f>G154/O154</f>
        <v>2787313609.8145456</v>
      </c>
      <c r="R154" s="804"/>
      <c r="S154" s="291" t="s">
        <v>247</v>
      </c>
      <c r="T154" s="291"/>
      <c r="U154" s="291"/>
    </row>
    <row r="155" spans="1:21" ht="40.5" hidden="1" customHeight="1" x14ac:dyDescent="0.2">
      <c r="B155" s="238" t="s">
        <v>253</v>
      </c>
      <c r="C155" s="240"/>
      <c r="D155" s="731"/>
      <c r="E155" s="731"/>
      <c r="F155" s="103" t="s">
        <v>155</v>
      </c>
      <c r="G155" s="291"/>
      <c r="H155" s="291"/>
      <c r="I155" s="291"/>
      <c r="J155" s="796" t="s">
        <v>298</v>
      </c>
      <c r="K155" s="796"/>
      <c r="L155" s="731"/>
      <c r="M155" s="731"/>
      <c r="N155" s="52">
        <v>2787313610</v>
      </c>
      <c r="O155" s="232"/>
      <c r="P155" s="53"/>
      <c r="Q155" s="798">
        <v>0</v>
      </c>
      <c r="R155" s="798"/>
      <c r="S155" s="291"/>
      <c r="T155" s="291"/>
      <c r="U155" s="291"/>
    </row>
    <row r="156" spans="1:21" ht="30" hidden="1" customHeight="1" x14ac:dyDescent="0.2">
      <c r="B156" s="238" t="s">
        <v>255</v>
      </c>
      <c r="C156" s="240"/>
      <c r="D156" s="731"/>
      <c r="E156" s="731"/>
      <c r="F156" s="103" t="s">
        <v>155</v>
      </c>
      <c r="G156" s="291"/>
      <c r="H156" s="291"/>
      <c r="I156" s="291"/>
      <c r="J156" s="796" t="s">
        <v>299</v>
      </c>
      <c r="K156" s="796"/>
      <c r="L156" s="731"/>
      <c r="M156" s="731"/>
      <c r="N156" s="52">
        <v>1848766139</v>
      </c>
      <c r="O156" s="232"/>
      <c r="P156" s="53"/>
      <c r="Q156" s="798">
        <v>0</v>
      </c>
      <c r="R156" s="798"/>
      <c r="S156" s="291"/>
      <c r="T156" s="291"/>
      <c r="U156" s="291"/>
    </row>
    <row r="157" spans="1:21" ht="36" hidden="1" customHeight="1" x14ac:dyDescent="0.2">
      <c r="B157" s="238" t="s">
        <v>257</v>
      </c>
      <c r="C157" s="240"/>
      <c r="D157" s="731"/>
      <c r="E157" s="731"/>
      <c r="F157" s="103" t="s">
        <v>155</v>
      </c>
      <c r="G157" s="291"/>
      <c r="H157" s="291"/>
      <c r="I157" s="291"/>
      <c r="J157" s="796" t="s">
        <v>300</v>
      </c>
      <c r="K157" s="796"/>
      <c r="L157" s="731"/>
      <c r="M157" s="731"/>
      <c r="N157" s="52">
        <v>1848766139</v>
      </c>
      <c r="O157" s="232"/>
      <c r="P157" s="53"/>
      <c r="Q157" s="798">
        <v>0</v>
      </c>
      <c r="R157" s="798"/>
      <c r="S157" s="291"/>
      <c r="T157" s="291"/>
      <c r="U157" s="291"/>
    </row>
    <row r="158" spans="1:21" s="29" customFormat="1" ht="15" hidden="1" customHeight="1" x14ac:dyDescent="0.25">
      <c r="B158" s="238" t="s">
        <v>259</v>
      </c>
      <c r="C158" s="240"/>
      <c r="D158" s="731"/>
      <c r="E158" s="731"/>
      <c r="F158" s="103" t="s">
        <v>155</v>
      </c>
      <c r="G158" s="291"/>
      <c r="H158" s="291"/>
      <c r="I158" s="291"/>
      <c r="J158" s="796" t="s">
        <v>301</v>
      </c>
      <c r="K158" s="796"/>
      <c r="L158" s="731"/>
      <c r="M158" s="731"/>
      <c r="N158" s="52">
        <v>2542964000</v>
      </c>
      <c r="O158" s="232"/>
      <c r="P158" s="53"/>
      <c r="Q158" s="797">
        <v>0</v>
      </c>
      <c r="R158" s="797"/>
      <c r="S158" s="291"/>
      <c r="T158" s="291"/>
      <c r="U158" s="291"/>
    </row>
    <row r="159" spans="1:21" s="29" customFormat="1" ht="28.5" customHeight="1" x14ac:dyDescent="0.25">
      <c r="A159" s="29" t="s">
        <v>974</v>
      </c>
      <c r="B159" s="789" t="s">
        <v>302</v>
      </c>
      <c r="C159" s="790"/>
      <c r="D159" s="790"/>
      <c r="E159" s="790"/>
      <c r="F159" s="790"/>
      <c r="G159" s="790"/>
      <c r="H159" s="790"/>
      <c r="I159" s="790"/>
      <c r="J159" s="790"/>
      <c r="K159" s="790"/>
      <c r="L159" s="790"/>
      <c r="M159" s="790"/>
      <c r="N159" s="790"/>
      <c r="O159" s="790"/>
      <c r="P159" s="790"/>
      <c r="Q159" s="790"/>
      <c r="R159" s="790"/>
      <c r="S159" s="790"/>
      <c r="T159" s="790"/>
      <c r="U159" s="791"/>
    </row>
    <row r="160" spans="1:21" ht="15" x14ac:dyDescent="0.2">
      <c r="B160" s="749" t="s">
        <v>141</v>
      </c>
      <c r="C160" s="749"/>
      <c r="D160" s="740" t="s">
        <v>142</v>
      </c>
      <c r="E160" s="740"/>
      <c r="F160" s="740" t="s">
        <v>143</v>
      </c>
      <c r="G160" s="750" t="s">
        <v>144</v>
      </c>
      <c r="H160" s="750"/>
      <c r="I160" s="750"/>
      <c r="J160" s="750"/>
      <c r="K160" s="750"/>
      <c r="L160" s="750"/>
      <c r="M160" s="750"/>
      <c r="N160" s="750" t="s">
        <v>145</v>
      </c>
      <c r="O160" s="750"/>
      <c r="P160" s="750"/>
      <c r="Q160" s="750"/>
      <c r="R160" s="750"/>
      <c r="S160" s="750" t="s">
        <v>101</v>
      </c>
      <c r="T160" s="750"/>
      <c r="U160" s="750"/>
    </row>
    <row r="161" spans="1:21" ht="15" customHeight="1" x14ac:dyDescent="0.2">
      <c r="B161" s="749"/>
      <c r="C161" s="749"/>
      <c r="D161" s="740"/>
      <c r="E161" s="740"/>
      <c r="F161" s="740"/>
      <c r="G161" s="739" t="s">
        <v>146</v>
      </c>
      <c r="H161" s="740"/>
      <c r="I161" s="740"/>
      <c r="J161" s="739" t="s">
        <v>147</v>
      </c>
      <c r="K161" s="739"/>
      <c r="L161" s="739" t="s">
        <v>148</v>
      </c>
      <c r="M161" s="739"/>
      <c r="N161" s="226" t="s">
        <v>149</v>
      </c>
      <c r="O161" s="226" t="s">
        <v>150</v>
      </c>
      <c r="P161" s="226" t="s">
        <v>151</v>
      </c>
      <c r="Q161" s="739" t="s">
        <v>152</v>
      </c>
      <c r="R161" s="739"/>
      <c r="S161" s="750"/>
      <c r="T161" s="750"/>
      <c r="U161" s="750"/>
    </row>
    <row r="162" spans="1:21" ht="36.75" customHeight="1" x14ac:dyDescent="0.2">
      <c r="B162" s="291" t="s">
        <v>153</v>
      </c>
      <c r="C162" s="291"/>
      <c r="D162" s="773" t="s">
        <v>523</v>
      </c>
      <c r="E162" s="731"/>
      <c r="F162" s="103" t="s">
        <v>155</v>
      </c>
      <c r="G162" s="794">
        <v>384680737</v>
      </c>
      <c r="H162" s="794"/>
      <c r="I162" s="794"/>
      <c r="J162" s="776" t="s">
        <v>156</v>
      </c>
      <c r="K162" s="776"/>
      <c r="L162" s="776" t="s">
        <v>171</v>
      </c>
      <c r="M162" s="776"/>
      <c r="N162" s="234">
        <v>350000000</v>
      </c>
      <c r="O162" s="81">
        <f>123.78/111.82</f>
        <v>1.1069576104453587</v>
      </c>
      <c r="P162" s="146" t="s">
        <v>172</v>
      </c>
      <c r="Q162" s="793">
        <f t="shared" ref="Q162:Q170" si="11">+G162/O162</f>
        <v>347511714.42349327</v>
      </c>
      <c r="R162" s="793"/>
      <c r="S162" s="291" t="s">
        <v>247</v>
      </c>
      <c r="T162" s="291"/>
      <c r="U162" s="291"/>
    </row>
    <row r="163" spans="1:21" ht="36.75" customHeight="1" x14ac:dyDescent="0.2">
      <c r="B163" s="291" t="s">
        <v>153</v>
      </c>
      <c r="C163" s="291"/>
      <c r="D163" s="773" t="s">
        <v>523</v>
      </c>
      <c r="E163" s="731"/>
      <c r="F163" s="103" t="s">
        <v>155</v>
      </c>
      <c r="G163" s="794">
        <v>2807165</v>
      </c>
      <c r="H163" s="794"/>
      <c r="I163" s="794"/>
      <c r="J163" s="776" t="s">
        <v>156</v>
      </c>
      <c r="K163" s="776"/>
      <c r="L163" s="776" t="s">
        <v>280</v>
      </c>
      <c r="M163" s="776"/>
      <c r="N163" s="234">
        <v>350000000</v>
      </c>
      <c r="O163" s="142">
        <f>126.15/111.82</f>
        <v>1.1281523877660526</v>
      </c>
      <c r="P163" s="147" t="s">
        <v>184</v>
      </c>
      <c r="Q163" s="793">
        <f t="shared" si="11"/>
        <v>2488285.297661514</v>
      </c>
      <c r="R163" s="793"/>
      <c r="S163" s="291" t="s">
        <v>247</v>
      </c>
      <c r="T163" s="291"/>
      <c r="U163" s="291"/>
    </row>
    <row r="164" spans="1:21" ht="54.75" customHeight="1" x14ac:dyDescent="0.2">
      <c r="B164" s="291" t="s">
        <v>157</v>
      </c>
      <c r="C164" s="291"/>
      <c r="D164" s="773" t="s">
        <v>523</v>
      </c>
      <c r="E164" s="731"/>
      <c r="F164" s="103" t="s">
        <v>155</v>
      </c>
      <c r="G164" s="794">
        <v>394853336</v>
      </c>
      <c r="H164" s="794"/>
      <c r="I164" s="794"/>
      <c r="J164" s="776" t="s">
        <v>303</v>
      </c>
      <c r="K164" s="776"/>
      <c r="L164" s="776" t="s">
        <v>304</v>
      </c>
      <c r="M164" s="776"/>
      <c r="N164" s="234">
        <v>350000000</v>
      </c>
      <c r="O164" s="142">
        <f>126.15/111.82</f>
        <v>1.1281523877660526</v>
      </c>
      <c r="P164" s="147" t="s">
        <v>187</v>
      </c>
      <c r="Q164" s="793">
        <f t="shared" si="11"/>
        <v>350000000.24986124</v>
      </c>
      <c r="R164" s="793"/>
      <c r="S164" s="291" t="s">
        <v>247</v>
      </c>
      <c r="T164" s="291"/>
      <c r="U164" s="291"/>
    </row>
    <row r="165" spans="1:21" ht="81" customHeight="1" x14ac:dyDescent="0.2">
      <c r="B165" s="291" t="s">
        <v>159</v>
      </c>
      <c r="C165" s="291"/>
      <c r="D165" s="773" t="s">
        <v>523</v>
      </c>
      <c r="E165" s="731"/>
      <c r="F165" s="103" t="s">
        <v>155</v>
      </c>
      <c r="G165" s="794">
        <v>417546056</v>
      </c>
      <c r="H165" s="794"/>
      <c r="I165" s="794"/>
      <c r="J165" s="776" t="s">
        <v>303</v>
      </c>
      <c r="K165" s="776"/>
      <c r="L165" s="776" t="s">
        <v>305</v>
      </c>
      <c r="M165" s="776"/>
      <c r="N165" s="234">
        <v>350000000</v>
      </c>
      <c r="O165" s="142">
        <f>133.4/111.82</f>
        <v>1.1929887318905386</v>
      </c>
      <c r="P165" s="147" t="s">
        <v>305</v>
      </c>
      <c r="Q165" s="793">
        <f t="shared" si="11"/>
        <v>349999999.86446768</v>
      </c>
      <c r="R165" s="793"/>
      <c r="S165" s="291" t="s">
        <v>247</v>
      </c>
      <c r="T165" s="291"/>
      <c r="U165" s="291"/>
    </row>
    <row r="166" spans="1:21" ht="39.75" customHeight="1" x14ac:dyDescent="0.2">
      <c r="B166" s="291" t="s">
        <v>161</v>
      </c>
      <c r="C166" s="291"/>
      <c r="D166" s="773" t="s">
        <v>523</v>
      </c>
      <c r="E166" s="731"/>
      <c r="F166" s="103" t="s">
        <v>155</v>
      </c>
      <c r="G166" s="794">
        <v>434604722</v>
      </c>
      <c r="H166" s="794"/>
      <c r="I166" s="794"/>
      <c r="J166" s="776" t="s">
        <v>303</v>
      </c>
      <c r="K166" s="776"/>
      <c r="L166" s="795">
        <v>43223</v>
      </c>
      <c r="M166" s="795"/>
      <c r="N166" s="234">
        <v>350000000</v>
      </c>
      <c r="O166" s="142">
        <f>141.05/111.82</f>
        <v>1.2614022536218925</v>
      </c>
      <c r="P166" s="147" t="s">
        <v>349</v>
      </c>
      <c r="Q166" s="793">
        <f t="shared" si="11"/>
        <v>344540943.02757883</v>
      </c>
      <c r="R166" s="793"/>
      <c r="S166" s="291" t="s">
        <v>247</v>
      </c>
      <c r="T166" s="291"/>
      <c r="U166" s="291"/>
    </row>
    <row r="167" spans="1:21" ht="53.25" customHeight="1" x14ac:dyDescent="0.2">
      <c r="B167" s="291" t="s">
        <v>451</v>
      </c>
      <c r="C167" s="291"/>
      <c r="D167" s="773" t="s">
        <v>523</v>
      </c>
      <c r="E167" s="731"/>
      <c r="F167" s="103" t="s">
        <v>155</v>
      </c>
      <c r="G167" s="794">
        <v>10047398</v>
      </c>
      <c r="H167" s="794"/>
      <c r="I167" s="794"/>
      <c r="J167" s="776" t="s">
        <v>303</v>
      </c>
      <c r="K167" s="776"/>
      <c r="L167" s="795">
        <v>43263</v>
      </c>
      <c r="M167" s="795"/>
      <c r="N167" s="234">
        <v>350000000</v>
      </c>
      <c r="O167" s="142">
        <f>142.06/111.82</f>
        <v>1.2704346270792346</v>
      </c>
      <c r="P167" s="147" t="s">
        <v>349</v>
      </c>
      <c r="Q167" s="793">
        <f t="shared" si="11"/>
        <v>7908630.4685344212</v>
      </c>
      <c r="R167" s="793"/>
      <c r="S167" s="291" t="s">
        <v>452</v>
      </c>
      <c r="T167" s="291"/>
      <c r="U167" s="291"/>
    </row>
    <row r="168" spans="1:21" ht="58.5" customHeight="1" x14ac:dyDescent="0.2">
      <c r="B168" s="291" t="s">
        <v>163</v>
      </c>
      <c r="C168" s="291"/>
      <c r="D168" s="773" t="s">
        <v>523</v>
      </c>
      <c r="E168" s="731"/>
      <c r="F168" s="103" t="s">
        <v>155</v>
      </c>
      <c r="G168" s="794">
        <v>446029333</v>
      </c>
      <c r="H168" s="794"/>
      <c r="I168" s="794"/>
      <c r="J168" s="776" t="s">
        <v>303</v>
      </c>
      <c r="K168" s="776"/>
      <c r="L168" s="795">
        <v>43399</v>
      </c>
      <c r="M168" s="795"/>
      <c r="N168" s="234">
        <v>350000000</v>
      </c>
      <c r="O168" s="142">
        <f>142.5/111.82</f>
        <v>1.2743695224467895</v>
      </c>
      <c r="P168" s="147" t="s">
        <v>502</v>
      </c>
      <c r="Q168" s="793">
        <f t="shared" si="11"/>
        <v>350000000.11270177</v>
      </c>
      <c r="R168" s="793"/>
      <c r="S168" s="291" t="s">
        <v>247</v>
      </c>
      <c r="T168" s="291"/>
      <c r="U168" s="291"/>
    </row>
    <row r="169" spans="1:21" ht="58.5" customHeight="1" x14ac:dyDescent="0.2">
      <c r="B169" s="291" t="s">
        <v>165</v>
      </c>
      <c r="C169" s="291"/>
      <c r="D169" s="773" t="s">
        <v>523</v>
      </c>
      <c r="E169" s="731"/>
      <c r="F169" s="103" t="s">
        <v>155</v>
      </c>
      <c r="G169" s="794">
        <v>477093543</v>
      </c>
      <c r="H169" s="794"/>
      <c r="I169" s="794"/>
      <c r="J169" s="776" t="s">
        <v>303</v>
      </c>
      <c r="K169" s="776"/>
      <c r="L169" s="795">
        <v>43445</v>
      </c>
      <c r="M169" s="795"/>
      <c r="N169" s="234">
        <v>350000000</v>
      </c>
      <c r="O169" s="142">
        <f>142.84/111.82</f>
        <v>1.2774101234126276</v>
      </c>
      <c r="P169" s="147" t="s">
        <v>519</v>
      </c>
      <c r="Q169" s="793">
        <f t="shared" si="11"/>
        <v>373485018.04998595</v>
      </c>
      <c r="R169" s="793"/>
      <c r="S169" s="291" t="s">
        <v>247</v>
      </c>
      <c r="T169" s="291"/>
      <c r="U169" s="291"/>
    </row>
    <row r="170" spans="1:21" ht="63" customHeight="1" x14ac:dyDescent="0.2">
      <c r="B170" s="291" t="s">
        <v>167</v>
      </c>
      <c r="C170" s="291"/>
      <c r="D170" s="773" t="s">
        <v>523</v>
      </c>
      <c r="E170" s="731"/>
      <c r="F170" s="103" t="s">
        <v>155</v>
      </c>
      <c r="G170" s="794">
        <v>463049327</v>
      </c>
      <c r="H170" s="794"/>
      <c r="I170" s="794"/>
      <c r="J170" s="776" t="s">
        <v>303</v>
      </c>
      <c r="K170" s="776"/>
      <c r="L170" s="795" t="s">
        <v>874</v>
      </c>
      <c r="M170" s="795"/>
      <c r="N170" s="234">
        <v>350000000</v>
      </c>
      <c r="O170" s="142">
        <f>103.26/78.05</f>
        <v>1.322998078155029</v>
      </c>
      <c r="P170" s="147" t="s">
        <v>840</v>
      </c>
      <c r="Q170" s="793">
        <f t="shared" si="11"/>
        <v>349999999.73222929</v>
      </c>
      <c r="R170" s="793"/>
      <c r="S170" s="291" t="s">
        <v>875</v>
      </c>
      <c r="T170" s="291"/>
      <c r="U170" s="291"/>
    </row>
    <row r="171" spans="1:21" ht="27" customHeight="1" x14ac:dyDescent="0.2">
      <c r="B171" s="138"/>
      <c r="C171" s="236"/>
      <c r="D171" s="187"/>
      <c r="E171" s="187"/>
      <c r="F171" s="107"/>
      <c r="G171" s="108"/>
      <c r="H171" s="108"/>
      <c r="I171" s="108"/>
      <c r="J171" s="109"/>
      <c r="K171" s="109"/>
      <c r="L171" s="109"/>
      <c r="M171" s="109"/>
      <c r="N171" s="108"/>
      <c r="O171" s="110"/>
      <c r="P171" s="111"/>
      <c r="Q171" s="235"/>
      <c r="R171" s="235"/>
      <c r="S171" s="236"/>
      <c r="T171" s="236"/>
      <c r="U171" s="236"/>
    </row>
    <row r="172" spans="1:21" ht="26.25" customHeight="1" x14ac:dyDescent="0.2">
      <c r="A172" s="1" t="s">
        <v>524</v>
      </c>
      <c r="B172" s="411" t="s">
        <v>306</v>
      </c>
      <c r="C172" s="411"/>
      <c r="D172" s="411"/>
      <c r="E172" s="411"/>
      <c r="F172" s="411"/>
      <c r="G172" s="411"/>
      <c r="H172" s="411"/>
      <c r="I172" s="411"/>
      <c r="J172" s="411"/>
      <c r="K172" s="411"/>
      <c r="L172" s="411"/>
      <c r="M172" s="411"/>
      <c r="N172" s="411"/>
      <c r="O172" s="411"/>
      <c r="P172" s="411"/>
      <c r="Q172" s="411"/>
      <c r="R172" s="411"/>
      <c r="S172" s="411"/>
      <c r="T172" s="411"/>
      <c r="U172" s="411"/>
    </row>
    <row r="173" spans="1:21" ht="15" x14ac:dyDescent="0.2">
      <c r="B173" s="749" t="s">
        <v>141</v>
      </c>
      <c r="C173" s="749"/>
      <c r="D173" s="740" t="s">
        <v>142</v>
      </c>
      <c r="E173" s="740"/>
      <c r="F173" s="740" t="s">
        <v>143</v>
      </c>
      <c r="G173" s="750" t="s">
        <v>144</v>
      </c>
      <c r="H173" s="750"/>
      <c r="I173" s="750"/>
      <c r="J173" s="750"/>
      <c r="K173" s="750"/>
      <c r="L173" s="750"/>
      <c r="M173" s="750"/>
      <c r="N173" s="750" t="s">
        <v>145</v>
      </c>
      <c r="O173" s="750"/>
      <c r="P173" s="750"/>
      <c r="Q173" s="750"/>
      <c r="R173" s="750"/>
      <c r="S173" s="750" t="s">
        <v>101</v>
      </c>
      <c r="T173" s="750"/>
      <c r="U173" s="750"/>
    </row>
    <row r="174" spans="1:21" ht="15" customHeight="1" x14ac:dyDescent="0.2">
      <c r="B174" s="749"/>
      <c r="C174" s="749"/>
      <c r="D174" s="740"/>
      <c r="E174" s="740"/>
      <c r="F174" s="740"/>
      <c r="G174" s="739" t="s">
        <v>146</v>
      </c>
      <c r="H174" s="740"/>
      <c r="I174" s="740"/>
      <c r="J174" s="739" t="s">
        <v>147</v>
      </c>
      <c r="K174" s="739"/>
      <c r="L174" s="739" t="s">
        <v>148</v>
      </c>
      <c r="M174" s="739"/>
      <c r="N174" s="226" t="s">
        <v>149</v>
      </c>
      <c r="O174" s="226" t="s">
        <v>150</v>
      </c>
      <c r="P174" s="226" t="s">
        <v>151</v>
      </c>
      <c r="Q174" s="739" t="s">
        <v>152</v>
      </c>
      <c r="R174" s="739"/>
      <c r="S174" s="750"/>
      <c r="T174" s="750"/>
      <c r="U174" s="750"/>
    </row>
    <row r="175" spans="1:21" ht="49.5" customHeight="1" x14ac:dyDescent="0.25">
      <c r="B175" s="291" t="s">
        <v>153</v>
      </c>
      <c r="C175" s="291"/>
      <c r="D175" s="773" t="s">
        <v>524</v>
      </c>
      <c r="E175" s="731"/>
      <c r="F175" s="103" t="s">
        <v>155</v>
      </c>
      <c r="G175" s="775">
        <v>310301163.36000001</v>
      </c>
      <c r="H175" s="775"/>
      <c r="I175" s="775"/>
      <c r="J175" s="776" t="s">
        <v>307</v>
      </c>
      <c r="K175" s="776"/>
      <c r="L175" s="784" t="s">
        <v>171</v>
      </c>
      <c r="M175" s="778"/>
      <c r="N175" s="234">
        <v>252000000</v>
      </c>
      <c r="O175" s="81">
        <f>123.78/111.82</f>
        <v>1.1069576104453587</v>
      </c>
      <c r="P175" s="146" t="s">
        <v>172</v>
      </c>
      <c r="Q175" s="793">
        <f>+G175/O175</f>
        <v>280318921.367872</v>
      </c>
      <c r="R175" s="793"/>
      <c r="S175" s="291" t="s">
        <v>247</v>
      </c>
      <c r="T175" s="291"/>
      <c r="U175" s="291"/>
    </row>
    <row r="176" spans="1:21" ht="150" customHeight="1" x14ac:dyDescent="0.25">
      <c r="B176" s="291" t="s">
        <v>157</v>
      </c>
      <c r="C176" s="291"/>
      <c r="D176" s="773" t="s">
        <v>524</v>
      </c>
      <c r="E176" s="731"/>
      <c r="F176" s="103" t="s">
        <v>155</v>
      </c>
      <c r="G176" s="775">
        <v>67589211</v>
      </c>
      <c r="H176" s="775">
        <v>69485724</v>
      </c>
      <c r="I176" s="775">
        <v>69485724</v>
      </c>
      <c r="J176" s="776" t="s">
        <v>308</v>
      </c>
      <c r="K176" s="776"/>
      <c r="L176" s="784" t="s">
        <v>309</v>
      </c>
      <c r="M176" s="778"/>
      <c r="N176" s="234">
        <v>60000000</v>
      </c>
      <c r="O176" s="142">
        <f>126.15/111.82</f>
        <v>1.1281523877660526</v>
      </c>
      <c r="P176" s="147" t="s">
        <v>184</v>
      </c>
      <c r="Q176" s="793">
        <f t="shared" ref="Q176:Q183" si="12">+G176/O176</f>
        <v>59911419.532461353</v>
      </c>
      <c r="R176" s="793"/>
      <c r="S176" s="291" t="s">
        <v>247</v>
      </c>
      <c r="T176" s="291"/>
      <c r="U176" s="291"/>
    </row>
    <row r="177" spans="1:21" ht="147.75" customHeight="1" x14ac:dyDescent="0.25">
      <c r="B177" s="291" t="s">
        <v>159</v>
      </c>
      <c r="C177" s="291"/>
      <c r="D177" s="773" t="s">
        <v>524</v>
      </c>
      <c r="E177" s="731"/>
      <c r="F177" s="103" t="s">
        <v>155</v>
      </c>
      <c r="G177" s="775">
        <v>1896513</v>
      </c>
      <c r="H177" s="775">
        <v>69485724</v>
      </c>
      <c r="I177" s="775">
        <v>69485724</v>
      </c>
      <c r="J177" s="776" t="s">
        <v>308</v>
      </c>
      <c r="K177" s="776"/>
      <c r="L177" s="784" t="s">
        <v>304</v>
      </c>
      <c r="M177" s="778"/>
      <c r="N177" s="234">
        <v>60000000</v>
      </c>
      <c r="O177" s="142">
        <f>126.15/111.82</f>
        <v>1.1281523877660526</v>
      </c>
      <c r="P177" s="147" t="s">
        <v>184</v>
      </c>
      <c r="Q177" s="793">
        <f t="shared" si="12"/>
        <v>1681078.7448275862</v>
      </c>
      <c r="R177" s="793"/>
      <c r="S177" s="291" t="s">
        <v>247</v>
      </c>
      <c r="T177" s="291"/>
      <c r="U177" s="291"/>
    </row>
    <row r="178" spans="1:21" ht="39" customHeight="1" x14ac:dyDescent="0.25">
      <c r="B178" s="291" t="s">
        <v>161</v>
      </c>
      <c r="C178" s="291"/>
      <c r="D178" s="773" t="s">
        <v>524</v>
      </c>
      <c r="E178" s="731"/>
      <c r="F178" s="103" t="s">
        <v>155</v>
      </c>
      <c r="G178" s="775">
        <v>71162374</v>
      </c>
      <c r="H178" s="775">
        <v>71162374</v>
      </c>
      <c r="I178" s="775">
        <v>71162374</v>
      </c>
      <c r="J178" s="776"/>
      <c r="K178" s="776"/>
      <c r="L178" s="784" t="s">
        <v>310</v>
      </c>
      <c r="M178" s="778"/>
      <c r="N178" s="234">
        <v>60000000</v>
      </c>
      <c r="O178" s="142">
        <f>132.58/111.82</f>
        <v>1.1856555177964587</v>
      </c>
      <c r="P178" s="147" t="s">
        <v>207</v>
      </c>
      <c r="Q178" s="793">
        <f t="shared" si="12"/>
        <v>60019434.761502482</v>
      </c>
      <c r="R178" s="793"/>
      <c r="S178" s="291" t="s">
        <v>247</v>
      </c>
      <c r="T178" s="291"/>
      <c r="U178" s="291"/>
    </row>
    <row r="179" spans="1:21" ht="36" customHeight="1" x14ac:dyDescent="0.25">
      <c r="B179" s="291" t="s">
        <v>163</v>
      </c>
      <c r="C179" s="291"/>
      <c r="D179" s="773" t="s">
        <v>524</v>
      </c>
      <c r="E179" s="731"/>
      <c r="F179" s="103" t="s">
        <v>155</v>
      </c>
      <c r="G179" s="775">
        <v>71579324</v>
      </c>
      <c r="H179" s="775">
        <v>71579324</v>
      </c>
      <c r="I179" s="775">
        <v>71579324</v>
      </c>
      <c r="J179" s="776" t="s">
        <v>311</v>
      </c>
      <c r="K179" s="776"/>
      <c r="L179" s="784" t="s">
        <v>312</v>
      </c>
      <c r="M179" s="778"/>
      <c r="N179" s="234">
        <v>60000000</v>
      </c>
      <c r="O179" s="142">
        <f>133.4/111.82</f>
        <v>1.1929887318905386</v>
      </c>
      <c r="P179" s="147" t="s">
        <v>220</v>
      </c>
      <c r="Q179" s="793">
        <f t="shared" si="12"/>
        <v>60000000.072563708</v>
      </c>
      <c r="R179" s="793"/>
      <c r="S179" s="291" t="s">
        <v>247</v>
      </c>
      <c r="T179" s="291"/>
      <c r="U179" s="291"/>
    </row>
    <row r="180" spans="1:21" ht="52.5" customHeight="1" x14ac:dyDescent="0.25">
      <c r="B180" s="291" t="s">
        <v>165</v>
      </c>
      <c r="C180" s="291"/>
      <c r="D180" s="773" t="s">
        <v>524</v>
      </c>
      <c r="E180" s="731"/>
      <c r="F180" s="103" t="s">
        <v>155</v>
      </c>
      <c r="G180" s="775">
        <v>300633160</v>
      </c>
      <c r="H180" s="775">
        <v>71579324</v>
      </c>
      <c r="I180" s="775">
        <v>71579324</v>
      </c>
      <c r="J180" s="776" t="s">
        <v>313</v>
      </c>
      <c r="K180" s="776"/>
      <c r="L180" s="784" t="s">
        <v>312</v>
      </c>
      <c r="M180" s="778"/>
      <c r="N180" s="234">
        <v>252000000</v>
      </c>
      <c r="O180" s="142">
        <f>133.4/111.82</f>
        <v>1.1929887318905386</v>
      </c>
      <c r="P180" s="147" t="s">
        <v>220</v>
      </c>
      <c r="Q180" s="793">
        <f t="shared" si="12"/>
        <v>251999999.63418287</v>
      </c>
      <c r="R180" s="793"/>
      <c r="S180" s="291" t="s">
        <v>247</v>
      </c>
      <c r="T180" s="291"/>
      <c r="U180" s="291"/>
    </row>
    <row r="181" spans="1:21" ht="27.75" customHeight="1" x14ac:dyDescent="0.25">
      <c r="B181" s="291" t="s">
        <v>167</v>
      </c>
      <c r="C181" s="291"/>
      <c r="D181" s="773" t="s">
        <v>524</v>
      </c>
      <c r="E181" s="731"/>
      <c r="F181" s="103" t="s">
        <v>155</v>
      </c>
      <c r="G181" s="775">
        <v>73891969</v>
      </c>
      <c r="H181" s="775">
        <v>71579324</v>
      </c>
      <c r="I181" s="775">
        <v>71579324</v>
      </c>
      <c r="J181" s="776" t="s">
        <v>314</v>
      </c>
      <c r="K181" s="776"/>
      <c r="L181" s="784" t="s">
        <v>315</v>
      </c>
      <c r="M181" s="778"/>
      <c r="N181" s="234">
        <v>60000000</v>
      </c>
      <c r="O181" s="142">
        <f>137.71/111.82</f>
        <v>1.2315328206045431</v>
      </c>
      <c r="P181" s="147" t="s">
        <v>316</v>
      </c>
      <c r="Q181" s="793">
        <f t="shared" si="12"/>
        <v>59999999.808147557</v>
      </c>
      <c r="R181" s="793"/>
      <c r="S181" s="291" t="s">
        <v>247</v>
      </c>
      <c r="T181" s="291"/>
      <c r="U181" s="291"/>
    </row>
    <row r="182" spans="1:21" ht="22.5" customHeight="1" x14ac:dyDescent="0.25">
      <c r="B182" s="291" t="s">
        <v>169</v>
      </c>
      <c r="C182" s="291"/>
      <c r="D182" s="773" t="s">
        <v>524</v>
      </c>
      <c r="E182" s="731"/>
      <c r="F182" s="103" t="s">
        <v>155</v>
      </c>
      <c r="G182" s="775">
        <v>74503666</v>
      </c>
      <c r="H182" s="775">
        <v>71579324</v>
      </c>
      <c r="I182" s="775">
        <v>71579324</v>
      </c>
      <c r="J182" s="776" t="s">
        <v>317</v>
      </c>
      <c r="K182" s="776"/>
      <c r="L182" s="784" t="s">
        <v>318</v>
      </c>
      <c r="M182" s="778"/>
      <c r="N182" s="234">
        <v>60000000</v>
      </c>
      <c r="O182" s="142">
        <f>138.85/111.82</f>
        <v>1.2417277767841173</v>
      </c>
      <c r="P182" s="147" t="s">
        <v>319</v>
      </c>
      <c r="Q182" s="793">
        <f t="shared" si="12"/>
        <v>59999999.511127122</v>
      </c>
      <c r="R182" s="793"/>
      <c r="S182" s="291" t="s">
        <v>320</v>
      </c>
      <c r="T182" s="291"/>
      <c r="U182" s="291"/>
    </row>
    <row r="183" spans="1:21" ht="18.75" customHeight="1" x14ac:dyDescent="0.25">
      <c r="B183" s="291" t="s">
        <v>251</v>
      </c>
      <c r="C183" s="291"/>
      <c r="D183" s="773" t="s">
        <v>524</v>
      </c>
      <c r="E183" s="731"/>
      <c r="F183" s="103" t="s">
        <v>155</v>
      </c>
      <c r="G183" s="775">
        <f>387419066-74503667</f>
        <v>312915399</v>
      </c>
      <c r="H183" s="775">
        <v>71579324</v>
      </c>
      <c r="I183" s="775">
        <v>71579324</v>
      </c>
      <c r="J183" s="776" t="s">
        <v>321</v>
      </c>
      <c r="K183" s="776"/>
      <c r="L183" s="784" t="s">
        <v>318</v>
      </c>
      <c r="M183" s="778"/>
      <c r="N183" s="234">
        <v>252000000</v>
      </c>
      <c r="O183" s="142">
        <f>138.85/111.82</f>
        <v>1.2417277767841173</v>
      </c>
      <c r="P183" s="147" t="s">
        <v>319</v>
      </c>
      <c r="Q183" s="793">
        <f t="shared" si="12"/>
        <v>251999999.39632699</v>
      </c>
      <c r="R183" s="793"/>
      <c r="S183" s="291" t="s">
        <v>322</v>
      </c>
      <c r="T183" s="291"/>
      <c r="U183" s="291"/>
    </row>
    <row r="184" spans="1:21" ht="18.75" customHeight="1" x14ac:dyDescent="0.25">
      <c r="B184" s="291" t="s">
        <v>253</v>
      </c>
      <c r="C184" s="291"/>
      <c r="D184" s="773" t="s">
        <v>524</v>
      </c>
      <c r="E184" s="731"/>
      <c r="F184" s="103" t="s">
        <v>155</v>
      </c>
      <c r="G184" s="792">
        <v>76344124.489999995</v>
      </c>
      <c r="H184" s="775">
        <v>71579324</v>
      </c>
      <c r="I184" s="775">
        <v>71579324</v>
      </c>
      <c r="J184" s="776" t="s">
        <v>471</v>
      </c>
      <c r="K184" s="776"/>
      <c r="L184" s="783">
        <v>43305</v>
      </c>
      <c r="M184" s="778"/>
      <c r="N184" s="234">
        <v>60000000</v>
      </c>
      <c r="O184" s="142">
        <f>142.28/111.82</f>
        <v>1.272402074763012</v>
      </c>
      <c r="P184" s="147" t="s">
        <v>472</v>
      </c>
      <c r="Q184" s="793">
        <f>+G184/O184</f>
        <v>60000000.003315993</v>
      </c>
      <c r="R184" s="793"/>
      <c r="S184" s="291" t="s">
        <v>320</v>
      </c>
      <c r="T184" s="291"/>
      <c r="U184" s="291"/>
    </row>
    <row r="185" spans="1:21" ht="15.75" customHeight="1" x14ac:dyDescent="0.25">
      <c r="B185" s="291" t="s">
        <v>255</v>
      </c>
      <c r="C185" s="291"/>
      <c r="D185" s="773" t="s">
        <v>524</v>
      </c>
      <c r="E185" s="731"/>
      <c r="F185" s="103" t="s">
        <v>155</v>
      </c>
      <c r="G185" s="792">
        <v>398551959</v>
      </c>
      <c r="H185" s="775">
        <v>71579324</v>
      </c>
      <c r="I185" s="775">
        <v>71579324</v>
      </c>
      <c r="J185" s="776" t="s">
        <v>533</v>
      </c>
      <c r="K185" s="776"/>
      <c r="L185" s="783">
        <v>43445</v>
      </c>
      <c r="M185" s="778"/>
      <c r="N185" s="234">
        <f>60000000+252000000</f>
        <v>312000000</v>
      </c>
      <c r="O185" s="142">
        <f>142.84/111.82</f>
        <v>1.2774101234126276</v>
      </c>
      <c r="P185" s="147" t="s">
        <v>525</v>
      </c>
      <c r="Q185" s="793">
        <f>+G185/O185</f>
        <v>312000000.38770646</v>
      </c>
      <c r="R185" s="793"/>
      <c r="S185" s="291" t="s">
        <v>247</v>
      </c>
      <c r="T185" s="291"/>
      <c r="U185" s="291"/>
    </row>
    <row r="186" spans="1:21" ht="15.75" customHeight="1" x14ac:dyDescent="0.25">
      <c r="B186" s="291" t="s">
        <v>257</v>
      </c>
      <c r="C186" s="291"/>
      <c r="D186" s="773" t="s">
        <v>524</v>
      </c>
      <c r="E186" s="731"/>
      <c r="F186" s="103" t="s">
        <v>155</v>
      </c>
      <c r="G186" s="792">
        <v>79133889</v>
      </c>
      <c r="H186" s="775">
        <v>71579324</v>
      </c>
      <c r="I186" s="775">
        <v>71579324</v>
      </c>
      <c r="J186" s="776" t="s">
        <v>717</v>
      </c>
      <c r="K186" s="776"/>
      <c r="L186" s="783">
        <v>43686</v>
      </c>
      <c r="M186" s="778"/>
      <c r="N186" s="234">
        <v>60000000</v>
      </c>
      <c r="O186" s="142">
        <f>102.71/78.05</f>
        <v>1.3159513132607303</v>
      </c>
      <c r="P186" s="147" t="s">
        <v>718</v>
      </c>
      <c r="Q186" s="793">
        <f>+G186/O186</f>
        <v>60134359.2293837</v>
      </c>
      <c r="R186" s="793"/>
      <c r="S186" s="291" t="s">
        <v>320</v>
      </c>
      <c r="T186" s="291"/>
      <c r="U186" s="291"/>
    </row>
    <row r="187" spans="1:21" ht="15.75" customHeight="1" x14ac:dyDescent="0.25">
      <c r="B187" s="291" t="s">
        <v>259</v>
      </c>
      <c r="C187" s="291"/>
      <c r="D187" s="773" t="s">
        <v>524</v>
      </c>
      <c r="E187" s="731"/>
      <c r="F187" s="103" t="s">
        <v>155</v>
      </c>
      <c r="G187" s="792">
        <v>333395516</v>
      </c>
      <c r="H187" s="775">
        <v>71579324</v>
      </c>
      <c r="I187" s="775">
        <v>71579324</v>
      </c>
      <c r="J187" s="776" t="s">
        <v>876</v>
      </c>
      <c r="K187" s="776"/>
      <c r="L187" s="783">
        <v>43748</v>
      </c>
      <c r="M187" s="778"/>
      <c r="N187" s="234">
        <v>252000000</v>
      </c>
      <c r="O187" s="142">
        <f>103.26/78.05</f>
        <v>1.322998078155029</v>
      </c>
      <c r="P187" s="147" t="s">
        <v>840</v>
      </c>
      <c r="Q187" s="793">
        <f>+G187/O187</f>
        <v>252000000.23048612</v>
      </c>
      <c r="R187" s="793"/>
      <c r="S187" s="291" t="s">
        <v>877</v>
      </c>
      <c r="T187" s="291"/>
      <c r="U187" s="291"/>
    </row>
    <row r="188" spans="1:21" ht="15.75" customHeight="1" x14ac:dyDescent="0.25">
      <c r="B188" s="291" t="s">
        <v>261</v>
      </c>
      <c r="C188" s="291"/>
      <c r="D188" s="773" t="s">
        <v>524</v>
      </c>
      <c r="E188" s="731"/>
      <c r="F188" s="103" t="s">
        <v>155</v>
      </c>
      <c r="G188" s="792">
        <v>79795004</v>
      </c>
      <c r="H188" s="775"/>
      <c r="I188" s="184"/>
      <c r="J188" s="776" t="s">
        <v>953</v>
      </c>
      <c r="K188" s="776"/>
      <c r="L188" s="783">
        <v>43844</v>
      </c>
      <c r="M188" s="778"/>
      <c r="N188" s="234">
        <v>60000000</v>
      </c>
      <c r="O188" s="142">
        <f>103.8/78.05</f>
        <v>1.3299167200512492</v>
      </c>
      <c r="P188" s="147" t="s">
        <v>954</v>
      </c>
      <c r="Q188" s="793">
        <f>+G188/O188</f>
        <v>60000000.599229291</v>
      </c>
      <c r="R188" s="793"/>
      <c r="S188" s="291" t="s">
        <v>320</v>
      </c>
      <c r="T188" s="291"/>
      <c r="U188" s="291"/>
    </row>
    <row r="189" spans="1:21" ht="15" x14ac:dyDescent="0.2">
      <c r="B189" s="236"/>
      <c r="C189" s="236"/>
      <c r="D189" s="187"/>
      <c r="E189" s="187"/>
      <c r="F189" s="107"/>
      <c r="G189" s="112"/>
      <c r="H189" s="112"/>
      <c r="I189" s="112"/>
      <c r="J189" s="109"/>
      <c r="K189" s="109"/>
      <c r="L189" s="113"/>
      <c r="M189" s="187"/>
      <c r="N189" s="108"/>
      <c r="O189" s="110"/>
      <c r="P189" s="111"/>
      <c r="Q189" s="235"/>
      <c r="R189" s="235"/>
      <c r="S189" s="236"/>
      <c r="T189" s="236"/>
      <c r="U189" s="236"/>
    </row>
    <row r="192" spans="1:21" ht="15" customHeight="1" x14ac:dyDescent="0.2">
      <c r="A192" s="1" t="s">
        <v>975</v>
      </c>
      <c r="B192" s="789" t="s">
        <v>323</v>
      </c>
      <c r="C192" s="790"/>
      <c r="D192" s="790"/>
      <c r="E192" s="790"/>
      <c r="F192" s="790"/>
      <c r="G192" s="790"/>
      <c r="H192" s="790"/>
      <c r="I192" s="790"/>
      <c r="J192" s="790"/>
      <c r="K192" s="790"/>
      <c r="L192" s="790"/>
      <c r="M192" s="790"/>
      <c r="N192" s="790"/>
      <c r="O192" s="790"/>
      <c r="P192" s="790"/>
      <c r="Q192" s="790"/>
      <c r="R192" s="790"/>
      <c r="S192" s="790"/>
      <c r="T192" s="790"/>
      <c r="U192" s="791"/>
    </row>
    <row r="193" spans="2:26" ht="15" x14ac:dyDescent="0.2">
      <c r="B193" s="749" t="s">
        <v>141</v>
      </c>
      <c r="C193" s="749"/>
      <c r="D193" s="740" t="s">
        <v>142</v>
      </c>
      <c r="E193" s="740"/>
      <c r="F193" s="740" t="s">
        <v>143</v>
      </c>
      <c r="G193" s="750" t="s">
        <v>144</v>
      </c>
      <c r="H193" s="750"/>
      <c r="I193" s="750"/>
      <c r="J193" s="750"/>
      <c r="K193" s="750"/>
      <c r="L193" s="750"/>
      <c r="M193" s="750"/>
      <c r="N193" s="750" t="s">
        <v>145</v>
      </c>
      <c r="O193" s="750"/>
      <c r="P193" s="750"/>
      <c r="Q193" s="750"/>
      <c r="R193" s="750"/>
      <c r="S193" s="750" t="s">
        <v>101</v>
      </c>
      <c r="T193" s="750"/>
      <c r="U193" s="750"/>
    </row>
    <row r="194" spans="2:26" ht="15" customHeight="1" x14ac:dyDescent="0.2">
      <c r="B194" s="749"/>
      <c r="C194" s="749"/>
      <c r="D194" s="740"/>
      <c r="E194" s="740"/>
      <c r="F194" s="740"/>
      <c r="G194" s="739" t="s">
        <v>146</v>
      </c>
      <c r="H194" s="740"/>
      <c r="I194" s="740"/>
      <c r="J194" s="739" t="s">
        <v>147</v>
      </c>
      <c r="K194" s="739"/>
      <c r="L194" s="739" t="s">
        <v>148</v>
      </c>
      <c r="M194" s="739"/>
      <c r="N194" s="226" t="s">
        <v>149</v>
      </c>
      <c r="O194" s="226" t="s">
        <v>150</v>
      </c>
      <c r="P194" s="226" t="s">
        <v>151</v>
      </c>
      <c r="Q194" s="739" t="s">
        <v>152</v>
      </c>
      <c r="R194" s="739"/>
      <c r="S194" s="750"/>
      <c r="T194" s="750"/>
      <c r="U194" s="750"/>
    </row>
    <row r="195" spans="2:26" ht="15.75" customHeight="1" x14ac:dyDescent="0.25">
      <c r="B195" s="238" t="s">
        <v>153</v>
      </c>
      <c r="C195" s="240"/>
      <c r="D195" s="731"/>
      <c r="E195" s="731"/>
      <c r="F195" s="103" t="s">
        <v>155</v>
      </c>
      <c r="G195" s="775">
        <v>1137653386</v>
      </c>
      <c r="H195" s="775"/>
      <c r="I195" s="775"/>
      <c r="J195" s="776" t="s">
        <v>324</v>
      </c>
      <c r="K195" s="776"/>
      <c r="L195" s="784" t="s">
        <v>325</v>
      </c>
      <c r="M195" s="778"/>
      <c r="N195" s="145">
        <v>923770253.59000003</v>
      </c>
      <c r="O195" s="81">
        <f>137.71/111.82</f>
        <v>1.2315328206045431</v>
      </c>
      <c r="P195" s="143" t="s">
        <v>263</v>
      </c>
      <c r="Q195" s="779">
        <f t="shared" ref="Q195:Q217" si="13">+G195/O195</f>
        <v>923770253.59465539</v>
      </c>
      <c r="R195" s="780"/>
      <c r="S195" s="291" t="s">
        <v>247</v>
      </c>
      <c r="T195" s="291"/>
      <c r="U195" s="291"/>
    </row>
    <row r="196" spans="2:26" ht="15.75" customHeight="1" x14ac:dyDescent="0.25">
      <c r="B196" s="238" t="s">
        <v>157</v>
      </c>
      <c r="C196" s="240"/>
      <c r="D196" s="731"/>
      <c r="E196" s="731"/>
      <c r="F196" s="103" t="s">
        <v>155</v>
      </c>
      <c r="G196" s="775">
        <v>1138975183</v>
      </c>
      <c r="H196" s="775"/>
      <c r="I196" s="775"/>
      <c r="J196" s="776" t="s">
        <v>326</v>
      </c>
      <c r="K196" s="776"/>
      <c r="L196" s="784" t="s">
        <v>327</v>
      </c>
      <c r="M196" s="778"/>
      <c r="N196" s="145">
        <v>923770253.59000003</v>
      </c>
      <c r="O196" s="81">
        <f>137.87/111.82</f>
        <v>1.2329636916472904</v>
      </c>
      <c r="P196" s="143" t="s">
        <v>266</v>
      </c>
      <c r="Q196" s="779">
        <f t="shared" si="13"/>
        <v>923770254.31972146</v>
      </c>
      <c r="R196" s="780"/>
      <c r="S196" s="291" t="s">
        <v>247</v>
      </c>
      <c r="T196" s="291"/>
      <c r="U196" s="291"/>
    </row>
    <row r="197" spans="2:26" ht="15" customHeight="1" x14ac:dyDescent="0.25">
      <c r="B197" s="238" t="s">
        <v>159</v>
      </c>
      <c r="C197" s="240"/>
      <c r="D197" s="731"/>
      <c r="E197" s="731"/>
      <c r="F197" s="103" t="s">
        <v>155</v>
      </c>
      <c r="G197" s="775">
        <v>1139966530</v>
      </c>
      <c r="H197" s="775"/>
      <c r="I197" s="775"/>
      <c r="J197" s="776" t="s">
        <v>328</v>
      </c>
      <c r="K197" s="776"/>
      <c r="L197" s="784" t="s">
        <v>329</v>
      </c>
      <c r="M197" s="778"/>
      <c r="N197" s="145">
        <v>923770253.59000003</v>
      </c>
      <c r="O197" s="81">
        <f>137.99/111.82</f>
        <v>1.2340368449293508</v>
      </c>
      <c r="P197" s="143" t="s">
        <v>330</v>
      </c>
      <c r="Q197" s="779">
        <f t="shared" si="13"/>
        <v>923770254.25465608</v>
      </c>
      <c r="R197" s="780"/>
      <c r="S197" s="291" t="s">
        <v>247</v>
      </c>
      <c r="T197" s="291"/>
      <c r="U197" s="291"/>
    </row>
    <row r="198" spans="2:26" ht="15" customHeight="1" x14ac:dyDescent="0.25">
      <c r="B198" s="238" t="s">
        <v>161</v>
      </c>
      <c r="C198" s="240"/>
      <c r="D198" s="731"/>
      <c r="E198" s="731"/>
      <c r="F198" s="103" t="s">
        <v>155</v>
      </c>
      <c r="G198" s="775">
        <v>1140462203</v>
      </c>
      <c r="H198" s="775"/>
      <c r="I198" s="775"/>
      <c r="J198" s="776" t="s">
        <v>331</v>
      </c>
      <c r="K198" s="776"/>
      <c r="L198" s="784" t="s">
        <v>291</v>
      </c>
      <c r="M198" s="778"/>
      <c r="N198" s="145">
        <v>923770253.59000003</v>
      </c>
      <c r="O198" s="81">
        <f>138.05/111.82</f>
        <v>1.2345734215703812</v>
      </c>
      <c r="P198" s="143" t="s">
        <v>332</v>
      </c>
      <c r="Q198" s="779">
        <f t="shared" si="13"/>
        <v>923770253.81716752</v>
      </c>
      <c r="R198" s="780"/>
      <c r="S198" s="291" t="s">
        <v>247</v>
      </c>
      <c r="T198" s="291"/>
      <c r="U198" s="291"/>
    </row>
    <row r="199" spans="2:26" ht="15" customHeight="1" x14ac:dyDescent="0.25">
      <c r="B199" s="238" t="s">
        <v>163</v>
      </c>
      <c r="C199" s="240"/>
      <c r="D199" s="731"/>
      <c r="E199" s="731"/>
      <c r="F199" s="103" t="s">
        <v>155</v>
      </c>
      <c r="G199" s="775">
        <v>1140627428</v>
      </c>
      <c r="H199" s="775"/>
      <c r="I199" s="775"/>
      <c r="J199" s="776" t="s">
        <v>333</v>
      </c>
      <c r="K199" s="776"/>
      <c r="L199" s="784" t="s">
        <v>334</v>
      </c>
      <c r="M199" s="778"/>
      <c r="N199" s="145">
        <v>923770253.59000003</v>
      </c>
      <c r="O199" s="81">
        <f>138.07/111.82</f>
        <v>1.2347522804507245</v>
      </c>
      <c r="P199" s="143" t="s">
        <v>335</v>
      </c>
      <c r="Q199" s="779">
        <f t="shared" si="13"/>
        <v>923770254.21134198</v>
      </c>
      <c r="R199" s="780"/>
      <c r="S199" s="291" t="s">
        <v>247</v>
      </c>
      <c r="T199" s="291"/>
      <c r="U199" s="291"/>
      <c r="V199" s="787"/>
      <c r="W199" s="787"/>
      <c r="X199" s="788"/>
      <c r="Y199" s="788"/>
      <c r="Z199" s="788"/>
    </row>
    <row r="200" spans="2:26" ht="15" customHeight="1" x14ac:dyDescent="0.25">
      <c r="B200" s="238" t="s">
        <v>165</v>
      </c>
      <c r="C200" s="240"/>
      <c r="D200" s="731"/>
      <c r="E200" s="731"/>
      <c r="F200" s="103" t="s">
        <v>155</v>
      </c>
      <c r="G200" s="775">
        <v>1142692734</v>
      </c>
      <c r="H200" s="775"/>
      <c r="I200" s="775"/>
      <c r="J200" s="776" t="s">
        <v>336</v>
      </c>
      <c r="K200" s="776"/>
      <c r="L200" s="784" t="s">
        <v>337</v>
      </c>
      <c r="M200" s="778"/>
      <c r="N200" s="145">
        <v>923770253.59000003</v>
      </c>
      <c r="O200" s="81">
        <f>138.32/111.82</f>
        <v>1.2369880164550171</v>
      </c>
      <c r="P200" s="143" t="s">
        <v>338</v>
      </c>
      <c r="Q200" s="779">
        <f t="shared" si="13"/>
        <v>923770253.87420464</v>
      </c>
      <c r="R200" s="780"/>
      <c r="S200" s="291" t="s">
        <v>247</v>
      </c>
      <c r="T200" s="291"/>
      <c r="U200" s="291"/>
    </row>
    <row r="201" spans="2:26" ht="15" customHeight="1" x14ac:dyDescent="0.25">
      <c r="B201" s="238" t="s">
        <v>167</v>
      </c>
      <c r="C201" s="240"/>
      <c r="D201" s="731"/>
      <c r="E201" s="731"/>
      <c r="F201" s="103" t="s">
        <v>155</v>
      </c>
      <c r="G201" s="775">
        <v>1147071184</v>
      </c>
      <c r="H201" s="775"/>
      <c r="I201" s="775"/>
      <c r="J201" s="776" t="s">
        <v>339</v>
      </c>
      <c r="K201" s="776"/>
      <c r="L201" s="784" t="s">
        <v>318</v>
      </c>
      <c r="M201" s="778"/>
      <c r="N201" s="145">
        <v>923770253.59000003</v>
      </c>
      <c r="O201" s="81">
        <f>138.85/111.82</f>
        <v>1.2417277767841173</v>
      </c>
      <c r="P201" s="143" t="s">
        <v>340</v>
      </c>
      <c r="Q201" s="779">
        <f t="shared" si="13"/>
        <v>923770254.19431043</v>
      </c>
      <c r="R201" s="780"/>
      <c r="S201" s="291" t="s">
        <v>247</v>
      </c>
      <c r="T201" s="291"/>
      <c r="U201" s="291"/>
    </row>
    <row r="202" spans="2:26" ht="15" customHeight="1" x14ac:dyDescent="0.25">
      <c r="B202" s="238" t="s">
        <v>169</v>
      </c>
      <c r="C202" s="240"/>
      <c r="D202" s="731"/>
      <c r="E202" s="731"/>
      <c r="F202" s="103" t="s">
        <v>155</v>
      </c>
      <c r="G202" s="775">
        <v>1154258450</v>
      </c>
      <c r="H202" s="775"/>
      <c r="I202" s="775"/>
      <c r="J202" s="776" t="s">
        <v>341</v>
      </c>
      <c r="K202" s="776"/>
      <c r="L202" s="784" t="s">
        <v>342</v>
      </c>
      <c r="M202" s="778"/>
      <c r="N202" s="145">
        <v>923770253.59000003</v>
      </c>
      <c r="O202" s="81">
        <f>139.72/111.82</f>
        <v>1.2495081380790556</v>
      </c>
      <c r="P202" s="143" t="s">
        <v>343</v>
      </c>
      <c r="Q202" s="779">
        <f t="shared" si="13"/>
        <v>923770253.9292872</v>
      </c>
      <c r="R202" s="780"/>
      <c r="S202" s="291" t="s">
        <v>247</v>
      </c>
      <c r="T202" s="291"/>
      <c r="U202" s="291"/>
    </row>
    <row r="203" spans="2:26" ht="15" customHeight="1" x14ac:dyDescent="0.25">
      <c r="B203" s="238" t="s">
        <v>251</v>
      </c>
      <c r="C203" s="240"/>
      <c r="D203" s="785"/>
      <c r="E203" s="786"/>
      <c r="F203" s="103" t="s">
        <v>155</v>
      </c>
      <c r="G203" s="775">
        <v>1162437063</v>
      </c>
      <c r="H203" s="775"/>
      <c r="I203" s="775"/>
      <c r="J203" s="776" t="s">
        <v>344</v>
      </c>
      <c r="K203" s="776"/>
      <c r="L203" s="784" t="s">
        <v>345</v>
      </c>
      <c r="M203" s="778"/>
      <c r="N203" s="145">
        <v>923770253.59000003</v>
      </c>
      <c r="O203" s="81">
        <f>140.71/111.82</f>
        <v>1.2583616526560546</v>
      </c>
      <c r="P203" s="143" t="s">
        <v>346</v>
      </c>
      <c r="Q203" s="779">
        <f t="shared" si="13"/>
        <v>923770253.60429239</v>
      </c>
      <c r="R203" s="780"/>
      <c r="S203" s="291" t="s">
        <v>247</v>
      </c>
      <c r="T203" s="291"/>
      <c r="U203" s="291"/>
    </row>
    <row r="204" spans="2:26" ht="15" customHeight="1" x14ac:dyDescent="0.25">
      <c r="B204" s="238" t="s">
        <v>253</v>
      </c>
      <c r="C204" s="240"/>
      <c r="D204" s="731"/>
      <c r="E204" s="731"/>
      <c r="F204" s="103" t="s">
        <v>155</v>
      </c>
      <c r="G204" s="775">
        <v>1165245880</v>
      </c>
      <c r="H204" s="775"/>
      <c r="I204" s="775"/>
      <c r="J204" s="776" t="s">
        <v>347</v>
      </c>
      <c r="K204" s="776"/>
      <c r="L204" s="784" t="s">
        <v>348</v>
      </c>
      <c r="M204" s="778"/>
      <c r="N204" s="145">
        <v>923770253.59000003</v>
      </c>
      <c r="O204" s="148">
        <f>141.05/111.82</f>
        <v>1.2614022536218925</v>
      </c>
      <c r="P204" s="143" t="s">
        <v>349</v>
      </c>
      <c r="Q204" s="779">
        <f t="shared" si="13"/>
        <v>923770253.82204878</v>
      </c>
      <c r="R204" s="780"/>
      <c r="S204" s="291" t="s">
        <v>247</v>
      </c>
      <c r="T204" s="291"/>
      <c r="U204" s="291"/>
    </row>
    <row r="205" spans="2:26" ht="15" customHeight="1" x14ac:dyDescent="0.25">
      <c r="B205" s="238" t="s">
        <v>255</v>
      </c>
      <c r="C205" s="240"/>
      <c r="D205" s="731"/>
      <c r="E205" s="731"/>
      <c r="F205" s="103" t="s">
        <v>155</v>
      </c>
      <c r="G205" s="775">
        <v>1170615677</v>
      </c>
      <c r="H205" s="775"/>
      <c r="I205" s="775"/>
      <c r="J205" s="776" t="s">
        <v>464</v>
      </c>
      <c r="K205" s="776"/>
      <c r="L205" s="784" t="s">
        <v>453</v>
      </c>
      <c r="M205" s="778"/>
      <c r="N205" s="145">
        <v>923770253.59000003</v>
      </c>
      <c r="O205" s="148">
        <f>141.7/111.82</f>
        <v>1.2672151672330532</v>
      </c>
      <c r="P205" s="143" t="s">
        <v>294</v>
      </c>
      <c r="Q205" s="779">
        <f t="shared" si="13"/>
        <v>923770254.07297099</v>
      </c>
      <c r="R205" s="780"/>
      <c r="S205" s="291" t="s">
        <v>247</v>
      </c>
      <c r="T205" s="291"/>
      <c r="U205" s="291"/>
    </row>
    <row r="206" spans="2:26" ht="15" customHeight="1" x14ac:dyDescent="0.25">
      <c r="B206" s="238" t="s">
        <v>257</v>
      </c>
      <c r="C206" s="240"/>
      <c r="D206" s="785"/>
      <c r="E206" s="786"/>
      <c r="F206" s="103" t="s">
        <v>155</v>
      </c>
      <c r="G206" s="775">
        <v>1173589718</v>
      </c>
      <c r="H206" s="775"/>
      <c r="I206" s="775"/>
      <c r="J206" s="776" t="s">
        <v>465</v>
      </c>
      <c r="K206" s="776"/>
      <c r="L206" s="784" t="s">
        <v>466</v>
      </c>
      <c r="M206" s="778"/>
      <c r="N206" s="145">
        <v>923770253.59000003</v>
      </c>
      <c r="O206" s="148">
        <f>142.06/111.82</f>
        <v>1.2704346270792346</v>
      </c>
      <c r="P206" s="143" t="s">
        <v>467</v>
      </c>
      <c r="Q206" s="779">
        <f t="shared" si="13"/>
        <v>923770253.88399255</v>
      </c>
      <c r="R206" s="780"/>
      <c r="S206" s="291" t="s">
        <v>247</v>
      </c>
      <c r="T206" s="291"/>
      <c r="U206" s="291"/>
    </row>
    <row r="207" spans="2:26" ht="15" customHeight="1" x14ac:dyDescent="0.25">
      <c r="B207" s="238" t="s">
        <v>259</v>
      </c>
      <c r="C207" s="240"/>
      <c r="D207" s="731"/>
      <c r="E207" s="731"/>
      <c r="F207" s="103" t="s">
        <v>155</v>
      </c>
      <c r="G207" s="775">
        <v>1175407188</v>
      </c>
      <c r="H207" s="775"/>
      <c r="I207" s="775"/>
      <c r="J207" s="776" t="s">
        <v>473</v>
      </c>
      <c r="K207" s="776"/>
      <c r="L207" s="784" t="s">
        <v>474</v>
      </c>
      <c r="M207" s="778"/>
      <c r="N207" s="145">
        <v>923770253.59000003</v>
      </c>
      <c r="O207" s="148">
        <f>142.28/111.82</f>
        <v>1.272402074763012</v>
      </c>
      <c r="P207" s="143" t="s">
        <v>475</v>
      </c>
      <c r="Q207" s="779">
        <f t="shared" si="13"/>
        <v>923770254.16193414</v>
      </c>
      <c r="R207" s="780"/>
      <c r="S207" s="291" t="s">
        <v>247</v>
      </c>
      <c r="T207" s="291"/>
      <c r="U207" s="291"/>
    </row>
    <row r="208" spans="2:26" ht="15" customHeight="1" x14ac:dyDescent="0.25">
      <c r="B208" s="238" t="s">
        <v>261</v>
      </c>
      <c r="C208" s="240"/>
      <c r="D208" s="731"/>
      <c r="E208" s="731"/>
      <c r="F208" s="103" t="s">
        <v>155</v>
      </c>
      <c r="G208" s="775">
        <v>1173920167</v>
      </c>
      <c r="H208" s="775"/>
      <c r="I208" s="775"/>
      <c r="J208" s="776" t="s">
        <v>478</v>
      </c>
      <c r="K208" s="776"/>
      <c r="L208" s="784" t="s">
        <v>479</v>
      </c>
      <c r="M208" s="778"/>
      <c r="N208" s="145">
        <v>923770253.59000003</v>
      </c>
      <c r="O208" s="148">
        <f>142.1/111.82</f>
        <v>1.2707923448399214</v>
      </c>
      <c r="P208" s="143" t="s">
        <v>480</v>
      </c>
      <c r="Q208" s="779">
        <f t="shared" si="13"/>
        <v>923770253.86305404</v>
      </c>
      <c r="R208" s="780"/>
      <c r="S208" s="291" t="s">
        <v>247</v>
      </c>
      <c r="T208" s="291"/>
      <c r="U208" s="291"/>
    </row>
    <row r="209" spans="2:21" ht="15" customHeight="1" x14ac:dyDescent="0.25">
      <c r="B209" s="238" t="s">
        <v>264</v>
      </c>
      <c r="C209" s="240"/>
      <c r="D209" s="731"/>
      <c r="E209" s="731"/>
      <c r="F209" s="103" t="s">
        <v>155</v>
      </c>
      <c r="G209" s="775">
        <v>1177224657</v>
      </c>
      <c r="H209" s="775"/>
      <c r="I209" s="775"/>
      <c r="J209" s="776" t="s">
        <v>500</v>
      </c>
      <c r="K209" s="776"/>
      <c r="L209" s="784" t="s">
        <v>503</v>
      </c>
      <c r="M209" s="778"/>
      <c r="N209" s="145">
        <v>923770253.59000003</v>
      </c>
      <c r="O209" s="148">
        <f>142.5/111.82</f>
        <v>1.2743695224467895</v>
      </c>
      <c r="P209" s="143" t="s">
        <v>504</v>
      </c>
      <c r="Q209" s="779">
        <f t="shared" si="13"/>
        <v>923770253.65431583</v>
      </c>
      <c r="R209" s="780"/>
      <c r="S209" s="291" t="s">
        <v>505</v>
      </c>
      <c r="T209" s="291"/>
      <c r="U209" s="291"/>
    </row>
    <row r="210" spans="2:21" ht="15" customHeight="1" x14ac:dyDescent="0.25">
      <c r="B210" s="238" t="s">
        <v>267</v>
      </c>
      <c r="C210" s="240"/>
      <c r="D210" s="731"/>
      <c r="E210" s="731"/>
      <c r="F210" s="103" t="s">
        <v>155</v>
      </c>
      <c r="G210" s="775">
        <v>1177224657</v>
      </c>
      <c r="H210" s="775"/>
      <c r="I210" s="775"/>
      <c r="J210" s="776" t="s">
        <v>506</v>
      </c>
      <c r="K210" s="776"/>
      <c r="L210" s="784" t="s">
        <v>503</v>
      </c>
      <c r="M210" s="778"/>
      <c r="N210" s="145">
        <v>923770253.59000003</v>
      </c>
      <c r="O210" s="148">
        <f>142.5/111.82</f>
        <v>1.2743695224467895</v>
      </c>
      <c r="P210" s="143" t="s">
        <v>507</v>
      </c>
      <c r="Q210" s="779">
        <f t="shared" si="13"/>
        <v>923770253.65431583</v>
      </c>
      <c r="R210" s="780"/>
      <c r="S210" s="291" t="s">
        <v>247</v>
      </c>
      <c r="T210" s="291"/>
      <c r="U210" s="291"/>
    </row>
    <row r="211" spans="2:21" ht="15" customHeight="1" x14ac:dyDescent="0.25">
      <c r="B211" s="238" t="s">
        <v>510</v>
      </c>
      <c r="C211" s="240"/>
      <c r="D211" s="731"/>
      <c r="E211" s="731"/>
      <c r="F211" s="103" t="s">
        <v>155</v>
      </c>
      <c r="G211" s="775">
        <v>496102</v>
      </c>
      <c r="H211" s="775"/>
      <c r="I211" s="775"/>
      <c r="J211" s="776" t="s">
        <v>511</v>
      </c>
      <c r="K211" s="776"/>
      <c r="L211" s="777">
        <v>43432</v>
      </c>
      <c r="M211" s="778"/>
      <c r="N211" s="145"/>
      <c r="O211" s="148">
        <f>142.67/111.82</f>
        <v>1.2758898229297084</v>
      </c>
      <c r="P211" s="143" t="s">
        <v>507</v>
      </c>
      <c r="Q211" s="779">
        <f>+G211/O211</f>
        <v>388828.24448026915</v>
      </c>
      <c r="R211" s="780"/>
      <c r="S211" s="291" t="s">
        <v>512</v>
      </c>
      <c r="T211" s="291"/>
      <c r="U211" s="291"/>
    </row>
    <row r="212" spans="2:21" ht="15" customHeight="1" x14ac:dyDescent="0.25">
      <c r="B212" s="238" t="s">
        <v>271</v>
      </c>
      <c r="C212" s="240"/>
      <c r="D212" s="731"/>
      <c r="E212" s="731"/>
      <c r="F212" s="103" t="s">
        <v>155</v>
      </c>
      <c r="G212" s="775">
        <v>1178629066</v>
      </c>
      <c r="H212" s="775"/>
      <c r="I212" s="775"/>
      <c r="J212" s="776" t="s">
        <v>513</v>
      </c>
      <c r="K212" s="776"/>
      <c r="L212" s="783">
        <v>43431</v>
      </c>
      <c r="M212" s="778"/>
      <c r="N212" s="145">
        <v>923770253.59000003</v>
      </c>
      <c r="O212" s="148">
        <f>142.67/111.82</f>
        <v>1.2758898229297084</v>
      </c>
      <c r="P212" s="143" t="s">
        <v>507</v>
      </c>
      <c r="Q212" s="779">
        <f t="shared" ref="Q212" si="14">+G212/O212</f>
        <v>923770254.15378153</v>
      </c>
      <c r="R212" s="780"/>
      <c r="S212" s="291" t="s">
        <v>247</v>
      </c>
      <c r="T212" s="291"/>
      <c r="U212" s="291"/>
    </row>
    <row r="213" spans="2:21" ht="15" customHeight="1" x14ac:dyDescent="0.25">
      <c r="B213" s="238" t="s">
        <v>275</v>
      </c>
      <c r="C213" s="240"/>
      <c r="D213" s="731"/>
      <c r="E213" s="731"/>
      <c r="F213" s="103" t="s">
        <v>155</v>
      </c>
      <c r="G213" s="775">
        <v>1180033474</v>
      </c>
      <c r="H213" s="775"/>
      <c r="I213" s="775"/>
      <c r="J213" s="776" t="s">
        <v>526</v>
      </c>
      <c r="K213" s="776"/>
      <c r="L213" s="777">
        <v>43445</v>
      </c>
      <c r="M213" s="778"/>
      <c r="N213" s="145">
        <v>923770253.59000003</v>
      </c>
      <c r="O213" s="148">
        <f>142.84/111.82</f>
        <v>1.2774101234126276</v>
      </c>
      <c r="P213" s="143" t="s">
        <v>525</v>
      </c>
      <c r="Q213" s="779">
        <f>+G213/O213</f>
        <v>923770253.86922419</v>
      </c>
      <c r="R213" s="780"/>
      <c r="S213" s="291" t="s">
        <v>247</v>
      </c>
      <c r="T213" s="291"/>
      <c r="U213" s="291"/>
    </row>
    <row r="214" spans="2:21" ht="15" customHeight="1" x14ac:dyDescent="0.25">
      <c r="B214" s="238" t="s">
        <v>377</v>
      </c>
      <c r="C214" s="240"/>
      <c r="D214" s="731"/>
      <c r="E214" s="731"/>
      <c r="F214" s="103" t="s">
        <v>155</v>
      </c>
      <c r="G214" s="775">
        <v>1180033474</v>
      </c>
      <c r="H214" s="775"/>
      <c r="I214" s="775"/>
      <c r="J214" s="776" t="s">
        <v>527</v>
      </c>
      <c r="K214" s="776"/>
      <c r="L214" s="777">
        <v>43445</v>
      </c>
      <c r="M214" s="778"/>
      <c r="N214" s="145">
        <v>923770253.59000003</v>
      </c>
      <c r="O214" s="148">
        <f>142.84/111.82</f>
        <v>1.2774101234126276</v>
      </c>
      <c r="P214" s="143" t="s">
        <v>525</v>
      </c>
      <c r="Q214" s="779">
        <f t="shared" ref="Q214" si="15">+G214/O214</f>
        <v>923770253.86922419</v>
      </c>
      <c r="R214" s="780"/>
      <c r="S214" s="291" t="s">
        <v>247</v>
      </c>
      <c r="T214" s="291"/>
      <c r="U214" s="291"/>
    </row>
    <row r="215" spans="2:21" ht="15.75" customHeight="1" x14ac:dyDescent="0.25">
      <c r="B215" s="238" t="s">
        <v>379</v>
      </c>
      <c r="C215" s="240"/>
      <c r="D215" s="731"/>
      <c r="E215" s="731"/>
      <c r="F215" s="103" t="s">
        <v>155</v>
      </c>
      <c r="G215" s="775">
        <v>1190690455</v>
      </c>
      <c r="H215" s="775"/>
      <c r="I215" s="775"/>
      <c r="J215" s="776" t="s">
        <v>541</v>
      </c>
      <c r="K215" s="776"/>
      <c r="L215" s="777">
        <v>43515</v>
      </c>
      <c r="M215" s="778"/>
      <c r="N215" s="145">
        <v>923770253.59000003</v>
      </c>
      <c r="O215" s="148">
        <f>100.6/78.05</f>
        <v>1.2889173606662396</v>
      </c>
      <c r="P215" s="143" t="s">
        <v>542</v>
      </c>
      <c r="Q215" s="779">
        <f t="shared" si="13"/>
        <v>923791153.20825052</v>
      </c>
      <c r="R215" s="780"/>
      <c r="S215" s="291" t="s">
        <v>247</v>
      </c>
      <c r="T215" s="291"/>
      <c r="U215" s="291"/>
    </row>
    <row r="216" spans="2:21" ht="15.75" customHeight="1" x14ac:dyDescent="0.25">
      <c r="B216" s="238" t="s">
        <v>381</v>
      </c>
      <c r="C216" s="240"/>
      <c r="D216" s="731"/>
      <c r="E216" s="731"/>
      <c r="F216" s="103" t="s">
        <v>155</v>
      </c>
      <c r="G216" s="775">
        <v>1197547273</v>
      </c>
      <c r="H216" s="775"/>
      <c r="I216" s="775"/>
      <c r="J216" s="776" t="s">
        <v>551</v>
      </c>
      <c r="K216" s="776"/>
      <c r="L216" s="777">
        <v>43544</v>
      </c>
      <c r="M216" s="778"/>
      <c r="N216" s="145">
        <v>923770253.59000003</v>
      </c>
      <c r="O216" s="148">
        <f>101.18/78.05</f>
        <v>1.2963484945547727</v>
      </c>
      <c r="P216" s="143" t="s">
        <v>552</v>
      </c>
      <c r="Q216" s="779">
        <f t="shared" si="13"/>
        <v>923784983.76803708</v>
      </c>
      <c r="R216" s="780"/>
      <c r="S216" s="291" t="s">
        <v>247</v>
      </c>
      <c r="T216" s="291"/>
      <c r="U216" s="291"/>
    </row>
    <row r="217" spans="2:21" ht="15.75" customHeight="1" x14ac:dyDescent="0.25">
      <c r="B217" s="238" t="s">
        <v>383</v>
      </c>
      <c r="C217" s="240"/>
      <c r="D217" s="731"/>
      <c r="E217" s="731"/>
      <c r="F217" s="103" t="s">
        <v>155</v>
      </c>
      <c r="G217" s="775">
        <v>1202759891</v>
      </c>
      <c r="H217" s="775"/>
      <c r="I217" s="775"/>
      <c r="J217" s="776" t="s">
        <v>613</v>
      </c>
      <c r="K217" s="776"/>
      <c r="L217" s="777">
        <v>43580</v>
      </c>
      <c r="M217" s="778"/>
      <c r="N217" s="145">
        <v>923770253.59000003</v>
      </c>
      <c r="O217" s="148">
        <f>101.62/78.05</f>
        <v>1.3019859064702115</v>
      </c>
      <c r="P217" s="143" t="s">
        <v>554</v>
      </c>
      <c r="Q217" s="779">
        <f t="shared" si="13"/>
        <v>923788717.6987797</v>
      </c>
      <c r="R217" s="780"/>
      <c r="S217" s="291" t="s">
        <v>247</v>
      </c>
      <c r="T217" s="291"/>
      <c r="U217" s="291"/>
    </row>
    <row r="218" spans="2:21" ht="56.25" customHeight="1" x14ac:dyDescent="0.25">
      <c r="B218" s="238" t="s">
        <v>739</v>
      </c>
      <c r="C218" s="240"/>
      <c r="D218" s="731"/>
      <c r="E218" s="731"/>
      <c r="F218" s="103" t="s">
        <v>155</v>
      </c>
      <c r="G218" s="775">
        <v>3521531954</v>
      </c>
      <c r="H218" s="775"/>
      <c r="I218" s="775"/>
      <c r="J218" s="776" t="s">
        <v>719</v>
      </c>
      <c r="K218" s="776"/>
      <c r="L218" s="777">
        <v>43612</v>
      </c>
      <c r="M218" s="778"/>
      <c r="N218" s="145">
        <v>923770253.59000003</v>
      </c>
      <c r="O218" s="148">
        <f>102.12/78.05</f>
        <v>1.3083920563741192</v>
      </c>
      <c r="P218" s="143" t="s">
        <v>614</v>
      </c>
      <c r="Q218" s="779">
        <f>+G218/O218</f>
        <v>2691495975.4181356</v>
      </c>
      <c r="R218" s="780"/>
      <c r="S218" s="291" t="s">
        <v>828</v>
      </c>
      <c r="T218" s="291"/>
      <c r="U218" s="291"/>
    </row>
    <row r="219" spans="2:21" ht="20.25" customHeight="1" x14ac:dyDescent="0.25">
      <c r="B219" s="238"/>
      <c r="C219" s="240"/>
      <c r="D219" s="731"/>
      <c r="E219" s="731"/>
      <c r="F219" s="103"/>
      <c r="G219" s="775"/>
      <c r="H219" s="775"/>
      <c r="I219" s="775"/>
      <c r="J219" s="776"/>
      <c r="K219" s="776"/>
      <c r="L219" s="777"/>
      <c r="M219" s="778"/>
      <c r="N219" s="145">
        <f>+N218</f>
        <v>923770253.59000003</v>
      </c>
      <c r="O219" s="148"/>
      <c r="P219" s="143"/>
      <c r="Q219" s="779"/>
      <c r="R219" s="780"/>
      <c r="S219" s="291" t="s">
        <v>829</v>
      </c>
      <c r="T219" s="291"/>
      <c r="U219" s="291"/>
    </row>
    <row r="220" spans="2:21" ht="50.25" customHeight="1" x14ac:dyDescent="0.25">
      <c r="B220" s="238"/>
      <c r="C220" s="240"/>
      <c r="D220" s="731"/>
      <c r="E220" s="731"/>
      <c r="F220" s="103"/>
      <c r="G220" s="775"/>
      <c r="H220" s="775"/>
      <c r="I220" s="775"/>
      <c r="J220" s="776"/>
      <c r="K220" s="776"/>
      <c r="L220" s="777"/>
      <c r="M220" s="778"/>
      <c r="N220" s="145">
        <v>852687174</v>
      </c>
      <c r="O220" s="148"/>
      <c r="P220" s="143"/>
      <c r="Q220" s="779"/>
      <c r="R220" s="780"/>
      <c r="S220" s="291" t="s">
        <v>830</v>
      </c>
      <c r="T220" s="291"/>
      <c r="U220" s="291"/>
    </row>
    <row r="221" spans="2:21" ht="50.25" customHeight="1" x14ac:dyDescent="0.25">
      <c r="B221" s="238" t="s">
        <v>510</v>
      </c>
      <c r="C221" s="240"/>
      <c r="D221" s="731"/>
      <c r="E221" s="731"/>
      <c r="F221" s="103" t="s">
        <v>155</v>
      </c>
      <c r="G221" s="775">
        <v>3761872.9</v>
      </c>
      <c r="H221" s="775"/>
      <c r="I221" s="775"/>
      <c r="J221" s="776" t="s">
        <v>831</v>
      </c>
      <c r="K221" s="776"/>
      <c r="L221" s="777">
        <v>43718</v>
      </c>
      <c r="M221" s="778"/>
      <c r="N221" s="145"/>
      <c r="O221" s="148"/>
      <c r="P221" s="143" t="s">
        <v>507</v>
      </c>
      <c r="Q221" s="781">
        <v>2851865.67</v>
      </c>
      <c r="R221" s="782"/>
      <c r="S221" s="291" t="s">
        <v>832</v>
      </c>
      <c r="T221" s="291"/>
      <c r="U221" s="291"/>
    </row>
    <row r="222" spans="2:21" ht="43.5" customHeight="1" x14ac:dyDescent="0.25">
      <c r="B222" s="238" t="s">
        <v>740</v>
      </c>
      <c r="C222" s="240"/>
      <c r="D222" s="731"/>
      <c r="E222" s="731"/>
      <c r="F222" s="103" t="s">
        <v>155</v>
      </c>
      <c r="G222" s="775">
        <v>0</v>
      </c>
      <c r="H222" s="775"/>
      <c r="I222" s="775"/>
      <c r="J222" s="776" t="s">
        <v>741</v>
      </c>
      <c r="K222" s="776"/>
      <c r="L222" s="777"/>
      <c r="M222" s="778"/>
      <c r="N222" s="145">
        <v>852687174</v>
      </c>
      <c r="O222" s="148">
        <f>103.03/78.05</f>
        <v>1.3200512491992313</v>
      </c>
      <c r="P222" s="143" t="s">
        <v>833</v>
      </c>
      <c r="Q222" s="779">
        <f t="shared" ref="Q222:Q226" si="16">+G222/O222</f>
        <v>0</v>
      </c>
      <c r="R222" s="780"/>
      <c r="S222" s="291" t="s">
        <v>834</v>
      </c>
      <c r="T222" s="291"/>
      <c r="U222" s="291"/>
    </row>
    <row r="223" spans="2:21" ht="34.5" customHeight="1" x14ac:dyDescent="0.25">
      <c r="B223" s="238" t="s">
        <v>835</v>
      </c>
      <c r="C223" s="240"/>
      <c r="D223" s="731"/>
      <c r="E223" s="731"/>
      <c r="F223" s="103" t="s">
        <v>155</v>
      </c>
      <c r="G223" s="775">
        <v>0</v>
      </c>
      <c r="H223" s="775"/>
      <c r="I223" s="775"/>
      <c r="J223" s="776" t="s">
        <v>836</v>
      </c>
      <c r="K223" s="776"/>
      <c r="L223" s="777"/>
      <c r="M223" s="778"/>
      <c r="N223" s="145">
        <v>852687174</v>
      </c>
      <c r="O223" s="148">
        <f>103.03/78.05</f>
        <v>1.3200512491992313</v>
      </c>
      <c r="P223" s="143" t="s">
        <v>837</v>
      </c>
      <c r="Q223" s="779">
        <f t="shared" si="16"/>
        <v>0</v>
      </c>
      <c r="R223" s="780"/>
      <c r="S223" s="291" t="s">
        <v>834</v>
      </c>
      <c r="T223" s="291"/>
      <c r="U223" s="291"/>
    </row>
    <row r="224" spans="2:21" ht="61.5" customHeight="1" x14ac:dyDescent="0.25">
      <c r="B224" s="238" t="s">
        <v>838</v>
      </c>
      <c r="C224" s="240"/>
      <c r="D224" s="731"/>
      <c r="E224" s="731"/>
      <c r="F224" s="103" t="s">
        <v>155</v>
      </c>
      <c r="G224" s="775">
        <v>5655984726</v>
      </c>
      <c r="H224" s="775"/>
      <c r="I224" s="775"/>
      <c r="J224" s="776" t="s">
        <v>839</v>
      </c>
      <c r="K224" s="776"/>
      <c r="L224" s="777">
        <v>43748</v>
      </c>
      <c r="M224" s="778"/>
      <c r="N224" s="145">
        <v>852687174</v>
      </c>
      <c r="O224" s="148">
        <f>103.26/78.05</f>
        <v>1.322998078155029</v>
      </c>
      <c r="P224" s="143" t="s">
        <v>840</v>
      </c>
      <c r="Q224" s="779">
        <f t="shared" si="16"/>
        <v>4275126940.3864026</v>
      </c>
      <c r="R224" s="780"/>
      <c r="S224" s="291" t="s">
        <v>841</v>
      </c>
      <c r="T224" s="291"/>
      <c r="U224" s="291"/>
    </row>
    <row r="225" spans="1:21" ht="27" customHeight="1" x14ac:dyDescent="0.25">
      <c r="B225" s="238" t="s">
        <v>842</v>
      </c>
      <c r="C225" s="240"/>
      <c r="D225" s="731"/>
      <c r="E225" s="731"/>
      <c r="F225" s="103" t="s">
        <v>155</v>
      </c>
      <c r="G225" s="775">
        <v>0</v>
      </c>
      <c r="H225" s="775"/>
      <c r="I225" s="775"/>
      <c r="J225" s="776" t="s">
        <v>843</v>
      </c>
      <c r="K225" s="776"/>
      <c r="L225" s="777"/>
      <c r="M225" s="778"/>
      <c r="N225" s="145">
        <v>852687174</v>
      </c>
      <c r="O225" s="148">
        <f t="shared" ref="O225:O226" si="17">103.26/78.05</f>
        <v>1.322998078155029</v>
      </c>
      <c r="P225" s="143" t="s">
        <v>840</v>
      </c>
      <c r="Q225" s="779">
        <f t="shared" si="16"/>
        <v>0</v>
      </c>
      <c r="R225" s="780"/>
      <c r="S225" s="291" t="s">
        <v>844</v>
      </c>
      <c r="T225" s="291"/>
      <c r="U225" s="291"/>
    </row>
    <row r="226" spans="1:21" ht="27" customHeight="1" x14ac:dyDescent="0.25">
      <c r="B226" s="238" t="s">
        <v>845</v>
      </c>
      <c r="C226" s="240"/>
      <c r="D226" s="731"/>
      <c r="E226" s="731"/>
      <c r="F226" s="103" t="s">
        <v>155</v>
      </c>
      <c r="G226" s="775">
        <v>0</v>
      </c>
      <c r="H226" s="775"/>
      <c r="I226" s="775"/>
      <c r="J226" s="776" t="s">
        <v>846</v>
      </c>
      <c r="K226" s="776"/>
      <c r="L226" s="777"/>
      <c r="M226" s="778"/>
      <c r="N226" s="145">
        <v>852687174</v>
      </c>
      <c r="O226" s="148">
        <f t="shared" si="17"/>
        <v>1.322998078155029</v>
      </c>
      <c r="P226" s="143" t="s">
        <v>840</v>
      </c>
      <c r="Q226" s="779">
        <f t="shared" si="16"/>
        <v>0</v>
      </c>
      <c r="R226" s="780"/>
      <c r="S226" s="291" t="s">
        <v>847</v>
      </c>
      <c r="T226" s="291"/>
      <c r="U226" s="291"/>
    </row>
    <row r="230" spans="1:21" ht="15" customHeight="1" x14ac:dyDescent="0.2">
      <c r="A230" s="1" t="s">
        <v>976</v>
      </c>
      <c r="B230" s="411" t="s">
        <v>350</v>
      </c>
      <c r="C230" s="411"/>
      <c r="D230" s="411"/>
      <c r="E230" s="411"/>
      <c r="F230" s="411"/>
      <c r="G230" s="411"/>
      <c r="H230" s="411"/>
      <c r="I230" s="411"/>
      <c r="J230" s="411"/>
      <c r="K230" s="411"/>
      <c r="L230" s="411"/>
      <c r="M230" s="411"/>
      <c r="N230" s="411"/>
      <c r="O230" s="411"/>
      <c r="P230" s="411"/>
      <c r="Q230" s="411"/>
      <c r="R230" s="411"/>
      <c r="S230" s="411"/>
      <c r="T230" s="411"/>
      <c r="U230" s="411"/>
    </row>
    <row r="231" spans="1:21" ht="15" x14ac:dyDescent="0.2">
      <c r="B231" s="749" t="s">
        <v>141</v>
      </c>
      <c r="C231" s="749"/>
      <c r="D231" s="740" t="s">
        <v>142</v>
      </c>
      <c r="E231" s="740"/>
      <c r="F231" s="740" t="s">
        <v>143</v>
      </c>
      <c r="G231" s="750" t="s">
        <v>144</v>
      </c>
      <c r="H231" s="750"/>
      <c r="I231" s="750"/>
      <c r="J231" s="750"/>
      <c r="K231" s="750"/>
      <c r="L231" s="750"/>
      <c r="M231" s="750"/>
      <c r="N231" s="750" t="s">
        <v>145</v>
      </c>
      <c r="O231" s="750"/>
      <c r="P231" s="750"/>
      <c r="Q231" s="750"/>
      <c r="R231" s="750"/>
      <c r="S231" s="750" t="s">
        <v>101</v>
      </c>
      <c r="T231" s="750"/>
      <c r="U231" s="750"/>
    </row>
    <row r="232" spans="1:21" ht="15" customHeight="1" x14ac:dyDescent="0.2">
      <c r="B232" s="749"/>
      <c r="C232" s="749"/>
      <c r="D232" s="740"/>
      <c r="E232" s="740"/>
      <c r="F232" s="740"/>
      <c r="G232" s="739" t="s">
        <v>146</v>
      </c>
      <c r="H232" s="740"/>
      <c r="I232" s="740"/>
      <c r="J232" s="739" t="s">
        <v>147</v>
      </c>
      <c r="K232" s="739"/>
      <c r="L232" s="739" t="s">
        <v>148</v>
      </c>
      <c r="M232" s="739"/>
      <c r="N232" s="226" t="s">
        <v>149</v>
      </c>
      <c r="O232" s="32" t="s">
        <v>150</v>
      </c>
      <c r="P232" s="226" t="s">
        <v>151</v>
      </c>
      <c r="Q232" s="739" t="s">
        <v>152</v>
      </c>
      <c r="R232" s="739"/>
      <c r="S232" s="750"/>
      <c r="T232" s="750"/>
      <c r="U232" s="750"/>
    </row>
    <row r="233" spans="1:21" ht="15" customHeight="1" x14ac:dyDescent="0.2">
      <c r="B233" s="291" t="s">
        <v>153</v>
      </c>
      <c r="C233" s="291"/>
      <c r="D233" s="731"/>
      <c r="E233" s="731"/>
      <c r="F233" s="103" t="s">
        <v>155</v>
      </c>
      <c r="G233" s="732">
        <v>15367645546</v>
      </c>
      <c r="H233" s="732"/>
      <c r="I233" s="732"/>
      <c r="J233" s="437" t="s">
        <v>351</v>
      </c>
      <c r="K233" s="437"/>
      <c r="L233" s="773" t="s">
        <v>325</v>
      </c>
      <c r="M233" s="731"/>
      <c r="N233" s="232">
        <v>12478470154</v>
      </c>
      <c r="O233" s="81">
        <f>137.71/111.82</f>
        <v>1.2315328206045431</v>
      </c>
      <c r="P233" s="54" t="s">
        <v>263</v>
      </c>
      <c r="Q233" s="774">
        <f>+G233/O233</f>
        <v>12478470154.336794</v>
      </c>
      <c r="R233" s="774"/>
      <c r="S233" s="291" t="s">
        <v>247</v>
      </c>
      <c r="T233" s="291"/>
      <c r="U233" s="291"/>
    </row>
    <row r="234" spans="1:21" ht="15" hidden="1" customHeight="1" x14ac:dyDescent="0.2">
      <c r="B234" s="215"/>
      <c r="C234" s="215"/>
      <c r="D234" s="230"/>
      <c r="E234" s="230"/>
      <c r="F234" s="103"/>
      <c r="G234" s="237"/>
      <c r="H234" s="237"/>
      <c r="I234" s="237"/>
      <c r="J234" s="221"/>
      <c r="K234" s="221"/>
      <c r="L234" s="233"/>
      <c r="M234" s="230"/>
      <c r="N234" s="232"/>
      <c r="O234" s="81"/>
      <c r="P234" s="54"/>
      <c r="Q234" s="225"/>
      <c r="R234" s="225"/>
      <c r="S234" s="215"/>
      <c r="T234" s="215"/>
      <c r="U234" s="215"/>
    </row>
    <row r="235" spans="1:21" ht="15" hidden="1" customHeight="1" x14ac:dyDescent="0.2">
      <c r="B235" s="215"/>
      <c r="C235" s="215"/>
      <c r="D235" s="230"/>
      <c r="E235" s="230"/>
      <c r="F235" s="103"/>
      <c r="G235" s="237"/>
      <c r="H235" s="237"/>
      <c r="I235" s="237"/>
      <c r="J235" s="221"/>
      <c r="K235" s="221"/>
      <c r="L235" s="233"/>
      <c r="M235" s="230"/>
      <c r="N235" s="232"/>
      <c r="O235" s="81"/>
      <c r="P235" s="54"/>
      <c r="Q235" s="225"/>
      <c r="R235" s="225"/>
      <c r="S235" s="215"/>
      <c r="T235" s="215"/>
      <c r="U235" s="215"/>
    </row>
    <row r="236" spans="1:21" ht="21.75" hidden="1" customHeight="1" x14ac:dyDescent="0.2"/>
    <row r="237" spans="1:21" ht="12.75" hidden="1" customHeight="1" x14ac:dyDescent="0.2"/>
    <row r="239" spans="1:21" x14ac:dyDescent="0.2">
      <c r="N239" s="114" t="s">
        <v>352</v>
      </c>
    </row>
    <row r="240" spans="1:21" ht="14.25" x14ac:dyDescent="0.2">
      <c r="B240" s="216"/>
      <c r="C240" s="217"/>
      <c r="D240" s="106"/>
      <c r="E240" s="106"/>
      <c r="F240" s="106"/>
      <c r="G240" s="140"/>
      <c r="H240" s="140"/>
      <c r="I240" s="140"/>
      <c r="J240" s="46"/>
      <c r="K240" s="46"/>
      <c r="L240" s="47"/>
      <c r="M240" s="47"/>
      <c r="N240" s="48"/>
      <c r="O240" s="48"/>
      <c r="P240" s="48"/>
      <c r="Q240" s="140"/>
      <c r="R240" s="140"/>
      <c r="S240" s="50"/>
      <c r="T240" s="50"/>
      <c r="U240" s="51"/>
    </row>
    <row r="241" spans="1:24" ht="15" customHeight="1" x14ac:dyDescent="0.2">
      <c r="A241" s="1" t="s">
        <v>972</v>
      </c>
      <c r="B241" s="484" t="s">
        <v>353</v>
      </c>
      <c r="C241" s="485"/>
      <c r="D241" s="485"/>
      <c r="E241" s="485"/>
      <c r="F241" s="485"/>
      <c r="G241" s="485"/>
      <c r="H241" s="485"/>
      <c r="I241" s="485"/>
      <c r="J241" s="485"/>
      <c r="K241" s="485"/>
      <c r="L241" s="485"/>
      <c r="M241" s="485"/>
      <c r="N241" s="485"/>
      <c r="O241" s="485"/>
      <c r="P241" s="485"/>
      <c r="Q241" s="485"/>
      <c r="R241" s="485"/>
      <c r="S241" s="485"/>
      <c r="T241" s="485"/>
      <c r="U241" s="486"/>
    </row>
    <row r="242" spans="1:24" ht="15" x14ac:dyDescent="0.2">
      <c r="B242" s="749" t="s">
        <v>141</v>
      </c>
      <c r="C242" s="749"/>
      <c r="D242" s="740" t="s">
        <v>142</v>
      </c>
      <c r="E242" s="740"/>
      <c r="F242" s="740" t="s">
        <v>143</v>
      </c>
      <c r="G242" s="750" t="s">
        <v>144</v>
      </c>
      <c r="H242" s="750"/>
      <c r="I242" s="750"/>
      <c r="J242" s="750"/>
      <c r="K242" s="750"/>
      <c r="L242" s="750"/>
      <c r="M242" s="750"/>
      <c r="N242" s="750" t="s">
        <v>145</v>
      </c>
      <c r="O242" s="750"/>
      <c r="P242" s="750"/>
      <c r="Q242" s="750"/>
      <c r="R242" s="750"/>
      <c r="S242" s="750" t="s">
        <v>101</v>
      </c>
      <c r="T242" s="750"/>
      <c r="U242" s="750"/>
    </row>
    <row r="243" spans="1:24" ht="30" customHeight="1" x14ac:dyDescent="0.2">
      <c r="B243" s="749"/>
      <c r="C243" s="749"/>
      <c r="D243" s="740"/>
      <c r="E243" s="740"/>
      <c r="F243" s="740"/>
      <c r="G243" s="739" t="s">
        <v>146</v>
      </c>
      <c r="H243" s="740"/>
      <c r="I243" s="740"/>
      <c r="J243" s="739" t="s">
        <v>147</v>
      </c>
      <c r="K243" s="739"/>
      <c r="L243" s="739" t="s">
        <v>148</v>
      </c>
      <c r="M243" s="739"/>
      <c r="N243" s="226" t="s">
        <v>149</v>
      </c>
      <c r="O243" s="32" t="s">
        <v>150</v>
      </c>
      <c r="P243" s="226" t="s">
        <v>151</v>
      </c>
      <c r="Q243" s="739" t="s">
        <v>152</v>
      </c>
      <c r="R243" s="739"/>
      <c r="S243" s="750"/>
      <c r="T243" s="750"/>
      <c r="U243" s="750"/>
    </row>
    <row r="244" spans="1:24" ht="14.25" customHeight="1" x14ac:dyDescent="0.2">
      <c r="B244" s="238" t="s">
        <v>153</v>
      </c>
      <c r="C244" s="240"/>
      <c r="D244" s="437" t="s">
        <v>242</v>
      </c>
      <c r="E244" s="437"/>
      <c r="F244" s="103" t="s">
        <v>155</v>
      </c>
      <c r="G244" s="764">
        <v>3039215719</v>
      </c>
      <c r="H244" s="764"/>
      <c r="I244" s="764"/>
      <c r="J244" s="760" t="s">
        <v>354</v>
      </c>
      <c r="K244" s="761"/>
      <c r="L244" s="766" t="s">
        <v>355</v>
      </c>
      <c r="M244" s="767"/>
      <c r="N244" s="149">
        <v>2456948393</v>
      </c>
      <c r="O244" s="81">
        <f>138.32/111.82</f>
        <v>1.2369880164550171</v>
      </c>
      <c r="P244" s="150" t="s">
        <v>534</v>
      </c>
      <c r="Q244" s="756">
        <f t="shared" ref="Q244:Q256" si="18">+G244/O244</f>
        <v>2456948392.8468766</v>
      </c>
      <c r="R244" s="757"/>
      <c r="S244" s="291" t="s">
        <v>356</v>
      </c>
      <c r="T244" s="291"/>
      <c r="U244" s="291"/>
    </row>
    <row r="245" spans="1:24" ht="14.25" customHeight="1" x14ac:dyDescent="0.2">
      <c r="B245" s="238" t="s">
        <v>157</v>
      </c>
      <c r="C245" s="240"/>
      <c r="D245" s="437" t="s">
        <v>242</v>
      </c>
      <c r="E245" s="437"/>
      <c r="F245" s="103" t="s">
        <v>155</v>
      </c>
      <c r="G245" s="764">
        <f>11645347+3039215719</f>
        <v>3050861066</v>
      </c>
      <c r="H245" s="764"/>
      <c r="I245" s="765"/>
      <c r="J245" s="760" t="s">
        <v>357</v>
      </c>
      <c r="K245" s="761"/>
      <c r="L245" s="762" t="s">
        <v>358</v>
      </c>
      <c r="M245" s="762"/>
      <c r="N245" s="149">
        <v>2456948393</v>
      </c>
      <c r="O245" s="81">
        <f>138.85/111.82</f>
        <v>1.2417277767841173</v>
      </c>
      <c r="P245" s="151" t="s">
        <v>340</v>
      </c>
      <c r="Q245" s="756">
        <f t="shared" si="18"/>
        <v>2456948393.230969</v>
      </c>
      <c r="R245" s="757"/>
      <c r="S245" s="291" t="s">
        <v>356</v>
      </c>
      <c r="T245" s="291"/>
      <c r="U245" s="291"/>
    </row>
    <row r="246" spans="1:24" ht="14.25" customHeight="1" x14ac:dyDescent="0.2">
      <c r="B246" s="238" t="s">
        <v>159</v>
      </c>
      <c r="C246" s="240"/>
      <c r="D246" s="437" t="s">
        <v>242</v>
      </c>
      <c r="E246" s="437"/>
      <c r="F246" s="103" t="s">
        <v>155</v>
      </c>
      <c r="G246" s="764">
        <v>3069977012</v>
      </c>
      <c r="H246" s="764"/>
      <c r="I246" s="765"/>
      <c r="J246" s="760" t="s">
        <v>359</v>
      </c>
      <c r="K246" s="761"/>
      <c r="L246" s="762">
        <v>43150</v>
      </c>
      <c r="M246" s="762"/>
      <c r="N246" s="149">
        <v>2456948393</v>
      </c>
      <c r="O246" s="81">
        <f>139.72/111.82</f>
        <v>1.2495081380790556</v>
      </c>
      <c r="P246" s="144" t="s">
        <v>360</v>
      </c>
      <c r="Q246" s="756">
        <f t="shared" si="18"/>
        <v>2456948393.0850272</v>
      </c>
      <c r="R246" s="757"/>
      <c r="S246" s="291" t="s">
        <v>356</v>
      </c>
      <c r="T246" s="291"/>
      <c r="U246" s="291"/>
    </row>
    <row r="247" spans="1:24" ht="14.25" customHeight="1" x14ac:dyDescent="0.2">
      <c r="B247" s="238" t="s">
        <v>161</v>
      </c>
      <c r="C247" s="240"/>
      <c r="D247" s="437" t="s">
        <v>242</v>
      </c>
      <c r="E247" s="437"/>
      <c r="F247" s="103" t="s">
        <v>155</v>
      </c>
      <c r="G247" s="764">
        <v>3069977012</v>
      </c>
      <c r="H247" s="764"/>
      <c r="I247" s="765"/>
      <c r="J247" s="760" t="s">
        <v>361</v>
      </c>
      <c r="K247" s="761"/>
      <c r="L247" s="762">
        <v>43157</v>
      </c>
      <c r="M247" s="762"/>
      <c r="N247" s="149">
        <v>2456948393</v>
      </c>
      <c r="O247" s="81">
        <f>139.72/111.82</f>
        <v>1.2495081380790556</v>
      </c>
      <c r="P247" s="144" t="s">
        <v>362</v>
      </c>
      <c r="Q247" s="756">
        <f t="shared" si="18"/>
        <v>2456948393.0850272</v>
      </c>
      <c r="R247" s="757"/>
      <c r="S247" s="291" t="s">
        <v>322</v>
      </c>
      <c r="T247" s="291"/>
      <c r="U247" s="291"/>
    </row>
    <row r="248" spans="1:24" ht="36" customHeight="1" x14ac:dyDescent="0.2">
      <c r="B248" s="768" t="s">
        <v>163</v>
      </c>
      <c r="C248" s="769"/>
      <c r="D248" s="752" t="s">
        <v>242</v>
      </c>
      <c r="E248" s="752"/>
      <c r="F248" s="115" t="s">
        <v>155</v>
      </c>
      <c r="G248" s="770">
        <v>3091729640</v>
      </c>
      <c r="H248" s="770"/>
      <c r="I248" s="756"/>
      <c r="J248" s="771" t="s">
        <v>363</v>
      </c>
      <c r="K248" s="772"/>
      <c r="L248" s="755">
        <v>43182</v>
      </c>
      <c r="M248" s="755"/>
      <c r="N248" s="149">
        <v>2456948393</v>
      </c>
      <c r="O248" s="142">
        <f>140.71/111.82</f>
        <v>1.2583616526560546</v>
      </c>
      <c r="P248" s="144" t="s">
        <v>349</v>
      </c>
      <c r="Q248" s="756">
        <f t="shared" si="18"/>
        <v>2456948392.7567334</v>
      </c>
      <c r="R248" s="757"/>
      <c r="S248" s="751" t="s">
        <v>322</v>
      </c>
      <c r="T248" s="751"/>
      <c r="U248" s="751"/>
      <c r="X248" s="101"/>
    </row>
    <row r="249" spans="1:24" ht="14.25" customHeight="1" x14ac:dyDescent="0.2">
      <c r="B249" s="238" t="s">
        <v>165</v>
      </c>
      <c r="C249" s="240"/>
      <c r="D249" s="437" t="s">
        <v>242</v>
      </c>
      <c r="E249" s="437"/>
      <c r="F249" s="103" t="s">
        <v>155</v>
      </c>
      <c r="G249" s="764">
        <f>3099200240+14282029</f>
        <v>3113482269</v>
      </c>
      <c r="H249" s="764"/>
      <c r="I249" s="765"/>
      <c r="J249" s="760" t="s">
        <v>364</v>
      </c>
      <c r="K249" s="761"/>
      <c r="L249" s="762">
        <v>43237</v>
      </c>
      <c r="M249" s="762"/>
      <c r="N249" s="149">
        <v>2456948393</v>
      </c>
      <c r="O249" s="142">
        <f>141.7/111.82</f>
        <v>1.2672151672330532</v>
      </c>
      <c r="P249" s="144" t="s">
        <v>454</v>
      </c>
      <c r="Q249" s="756">
        <f t="shared" si="18"/>
        <v>2456948393.2221594</v>
      </c>
      <c r="R249" s="757"/>
      <c r="S249" s="291" t="s">
        <v>322</v>
      </c>
      <c r="T249" s="291"/>
      <c r="U249" s="291"/>
      <c r="X249" s="102"/>
    </row>
    <row r="250" spans="1:24" ht="14.25" customHeight="1" x14ac:dyDescent="0.2">
      <c r="B250" s="238" t="s">
        <v>167</v>
      </c>
      <c r="C250" s="240"/>
      <c r="D250" s="437" t="s">
        <v>242</v>
      </c>
      <c r="E250" s="437"/>
      <c r="F250" s="103" t="s">
        <v>155</v>
      </c>
      <c r="G250" s="764">
        <v>3113482269</v>
      </c>
      <c r="H250" s="764"/>
      <c r="I250" s="765"/>
      <c r="J250" s="760" t="s">
        <v>365</v>
      </c>
      <c r="K250" s="761"/>
      <c r="L250" s="762">
        <v>43249</v>
      </c>
      <c r="M250" s="762"/>
      <c r="N250" s="149">
        <v>2456948393</v>
      </c>
      <c r="O250" s="142">
        <f>141.7/111.82</f>
        <v>1.2672151672330532</v>
      </c>
      <c r="P250" s="144" t="s">
        <v>455</v>
      </c>
      <c r="Q250" s="756">
        <f t="shared" si="18"/>
        <v>2456948393.2221594</v>
      </c>
      <c r="R250" s="757"/>
      <c r="S250" s="291" t="s">
        <v>322</v>
      </c>
      <c r="T250" s="291"/>
      <c r="U250" s="291"/>
    </row>
    <row r="251" spans="1:24" ht="45" customHeight="1" x14ac:dyDescent="0.2">
      <c r="B251" s="238" t="s">
        <v>169</v>
      </c>
      <c r="C251" s="240"/>
      <c r="D251" s="437" t="s">
        <v>242</v>
      </c>
      <c r="E251" s="437"/>
      <c r="F251" s="103" t="s">
        <v>155</v>
      </c>
      <c r="G251" s="764">
        <v>3126226233</v>
      </c>
      <c r="H251" s="764"/>
      <c r="I251" s="765"/>
      <c r="J251" s="760" t="s">
        <v>366</v>
      </c>
      <c r="K251" s="761"/>
      <c r="L251" s="762">
        <v>43305</v>
      </c>
      <c r="M251" s="762"/>
      <c r="N251" s="149">
        <v>2456948393</v>
      </c>
      <c r="O251" s="142">
        <f>142.28/111.82</f>
        <v>1.272402074763012</v>
      </c>
      <c r="P251" s="144" t="s">
        <v>476</v>
      </c>
      <c r="Q251" s="756">
        <f t="shared" si="18"/>
        <v>2456948393.1266518</v>
      </c>
      <c r="R251" s="757"/>
      <c r="S251" s="291" t="s">
        <v>356</v>
      </c>
      <c r="T251" s="291"/>
      <c r="U251" s="291"/>
    </row>
    <row r="252" spans="1:24" ht="14.25" customHeight="1" x14ac:dyDescent="0.2">
      <c r="B252" s="238" t="s">
        <v>251</v>
      </c>
      <c r="C252" s="240"/>
      <c r="D252" s="437" t="s">
        <v>242</v>
      </c>
      <c r="E252" s="437"/>
      <c r="F252" s="103" t="s">
        <v>155</v>
      </c>
      <c r="G252" s="764">
        <v>3126226233</v>
      </c>
      <c r="H252" s="764"/>
      <c r="I252" s="765"/>
      <c r="J252" s="760" t="s">
        <v>367</v>
      </c>
      <c r="K252" s="761"/>
      <c r="L252" s="762">
        <v>43313</v>
      </c>
      <c r="M252" s="762"/>
      <c r="N252" s="149">
        <v>2456948393</v>
      </c>
      <c r="O252" s="142">
        <f>142.28/111.82</f>
        <v>1.272402074763012</v>
      </c>
      <c r="P252" s="144" t="s">
        <v>476</v>
      </c>
      <c r="Q252" s="756">
        <f t="shared" si="18"/>
        <v>2456948393.1266518</v>
      </c>
      <c r="R252" s="757"/>
      <c r="S252" s="291" t="s">
        <v>322</v>
      </c>
      <c r="T252" s="291"/>
      <c r="U252" s="291"/>
    </row>
    <row r="253" spans="1:24" ht="48" customHeight="1" x14ac:dyDescent="0.2">
      <c r="B253" s="768" t="s">
        <v>253</v>
      </c>
      <c r="C253" s="769"/>
      <c r="D253" s="752" t="s">
        <v>242</v>
      </c>
      <c r="E253" s="752"/>
      <c r="F253" s="115" t="s">
        <v>155</v>
      </c>
      <c r="G253" s="770">
        <v>3122051486</v>
      </c>
      <c r="H253" s="770"/>
      <c r="I253" s="756"/>
      <c r="J253" s="771" t="s">
        <v>368</v>
      </c>
      <c r="K253" s="772"/>
      <c r="L253" s="755">
        <v>43353</v>
      </c>
      <c r="M253" s="755"/>
      <c r="N253" s="149">
        <v>2456948393</v>
      </c>
      <c r="O253" s="142">
        <f>142.27/111.82</f>
        <v>1.2723126453228404</v>
      </c>
      <c r="P253" s="144" t="s">
        <v>491</v>
      </c>
      <c r="Q253" s="756">
        <f t="shared" si="18"/>
        <v>2453839861.9843955</v>
      </c>
      <c r="R253" s="757"/>
      <c r="S253" s="291" t="s">
        <v>492</v>
      </c>
      <c r="T253" s="291"/>
      <c r="U253" s="291"/>
    </row>
    <row r="254" spans="1:24" ht="14.25" customHeight="1" x14ac:dyDescent="0.2">
      <c r="B254" s="238" t="s">
        <v>255</v>
      </c>
      <c r="C254" s="240"/>
      <c r="D254" s="437" t="s">
        <v>242</v>
      </c>
      <c r="E254" s="437"/>
      <c r="F254" s="103" t="s">
        <v>155</v>
      </c>
      <c r="G254" s="764">
        <v>3131060150</v>
      </c>
      <c r="H254" s="764"/>
      <c r="I254" s="765"/>
      <c r="J254" s="760" t="s">
        <v>369</v>
      </c>
      <c r="K254" s="761"/>
      <c r="L254" s="762">
        <v>43384</v>
      </c>
      <c r="M254" s="762"/>
      <c r="N254" s="149">
        <v>2456948393</v>
      </c>
      <c r="O254" s="142">
        <f>142.5/111.82</f>
        <v>1.2743695224467895</v>
      </c>
      <c r="P254" s="144" t="s">
        <v>504</v>
      </c>
      <c r="Q254" s="756">
        <f t="shared" si="18"/>
        <v>2456948392.7929826</v>
      </c>
      <c r="R254" s="757"/>
      <c r="S254" s="291" t="s">
        <v>322</v>
      </c>
      <c r="T254" s="291"/>
      <c r="U254" s="291"/>
    </row>
    <row r="255" spans="1:24" ht="14.25" customHeight="1" x14ac:dyDescent="0.2">
      <c r="B255" s="238" t="s">
        <v>257</v>
      </c>
      <c r="C255" s="240"/>
      <c r="D255" s="437" t="s">
        <v>242</v>
      </c>
      <c r="E255" s="437"/>
      <c r="F255" s="103" t="s">
        <v>155</v>
      </c>
      <c r="G255" s="764">
        <v>3131060150</v>
      </c>
      <c r="H255" s="764"/>
      <c r="I255" s="765"/>
      <c r="J255" s="760" t="s">
        <v>370</v>
      </c>
      <c r="K255" s="761"/>
      <c r="L255" s="762">
        <v>43384</v>
      </c>
      <c r="M255" s="762"/>
      <c r="N255" s="149">
        <v>2456948393</v>
      </c>
      <c r="O255" s="142">
        <f>142.5/111.82</f>
        <v>1.2743695224467895</v>
      </c>
      <c r="P255" s="144" t="s">
        <v>504</v>
      </c>
      <c r="Q255" s="756">
        <f t="shared" si="18"/>
        <v>2456948392.7929826</v>
      </c>
      <c r="R255" s="757"/>
      <c r="S255" s="291" t="s">
        <v>322</v>
      </c>
      <c r="T255" s="291"/>
      <c r="U255" s="291"/>
    </row>
    <row r="256" spans="1:24" ht="14.25" customHeight="1" x14ac:dyDescent="0.2">
      <c r="B256" s="216"/>
      <c r="C256" s="218"/>
      <c r="D256" s="437" t="s">
        <v>242</v>
      </c>
      <c r="E256" s="437"/>
      <c r="F256" s="103" t="s">
        <v>155</v>
      </c>
      <c r="G256" s="764">
        <v>4008101</v>
      </c>
      <c r="H256" s="764"/>
      <c r="I256" s="765"/>
      <c r="J256" s="760" t="s">
        <v>514</v>
      </c>
      <c r="K256" s="761"/>
      <c r="L256" s="766">
        <v>43431</v>
      </c>
      <c r="M256" s="767"/>
      <c r="N256" s="149"/>
      <c r="O256" s="142">
        <f>142.5/111.82</f>
        <v>1.2743695224467895</v>
      </c>
      <c r="P256" s="144" t="s">
        <v>515</v>
      </c>
      <c r="Q256" s="756">
        <f t="shared" si="18"/>
        <v>3145163.8864561403</v>
      </c>
      <c r="R256" s="757"/>
      <c r="S256" s="291" t="s">
        <v>516</v>
      </c>
      <c r="T256" s="291"/>
      <c r="U256" s="291"/>
    </row>
    <row r="257" spans="1:21" ht="14.25" customHeight="1" x14ac:dyDescent="0.2">
      <c r="B257" s="238" t="s">
        <v>259</v>
      </c>
      <c r="C257" s="240"/>
      <c r="D257" s="437" t="s">
        <v>242</v>
      </c>
      <c r="E257" s="437"/>
      <c r="F257" s="103" t="s">
        <v>155</v>
      </c>
      <c r="G257" s="764">
        <v>3134795450</v>
      </c>
      <c r="H257" s="764"/>
      <c r="I257" s="765"/>
      <c r="J257" s="760" t="s">
        <v>371</v>
      </c>
      <c r="K257" s="761"/>
      <c r="L257" s="762">
        <v>43432</v>
      </c>
      <c r="M257" s="762"/>
      <c r="N257" s="149">
        <v>2456948393</v>
      </c>
      <c r="O257" s="142">
        <f>142.67/111.82</f>
        <v>1.2758898229297084</v>
      </c>
      <c r="P257" s="144" t="s">
        <v>515</v>
      </c>
      <c r="Q257" s="756">
        <f>+G257/O257</f>
        <v>2456948392.9277353</v>
      </c>
      <c r="R257" s="757"/>
      <c r="S257" s="291" t="s">
        <v>322</v>
      </c>
      <c r="T257" s="291"/>
      <c r="U257" s="291"/>
    </row>
    <row r="258" spans="1:21" ht="14.25" customHeight="1" x14ac:dyDescent="0.2">
      <c r="B258" s="238" t="s">
        <v>261</v>
      </c>
      <c r="C258" s="240"/>
      <c r="D258" s="437" t="s">
        <v>242</v>
      </c>
      <c r="E258" s="437"/>
      <c r="F258" s="103" t="s">
        <v>155</v>
      </c>
      <c r="G258" s="764">
        <v>3138530750</v>
      </c>
      <c r="H258" s="764"/>
      <c r="I258" s="765"/>
      <c r="J258" s="760" t="s">
        <v>372</v>
      </c>
      <c r="K258" s="761"/>
      <c r="L258" s="762">
        <v>43444</v>
      </c>
      <c r="M258" s="762"/>
      <c r="N258" s="149">
        <v>2456948393</v>
      </c>
      <c r="O258" s="142">
        <f>142.84/111.82</f>
        <v>1.2774101234126276</v>
      </c>
      <c r="P258" s="144" t="s">
        <v>519</v>
      </c>
      <c r="Q258" s="756">
        <f t="shared" ref="Q258" si="19">+G258/O258</f>
        <v>2456948393.0621672</v>
      </c>
      <c r="R258" s="757"/>
      <c r="S258" s="291" t="s">
        <v>322</v>
      </c>
      <c r="T258" s="291"/>
      <c r="U258" s="291"/>
    </row>
    <row r="259" spans="1:21" ht="14.25" customHeight="1" x14ac:dyDescent="0.2">
      <c r="B259" s="238" t="s">
        <v>264</v>
      </c>
      <c r="C259" s="240"/>
      <c r="D259" s="437" t="s">
        <v>242</v>
      </c>
      <c r="E259" s="437"/>
      <c r="F259" s="103" t="s">
        <v>155</v>
      </c>
      <c r="G259" s="764">
        <v>3138530750</v>
      </c>
      <c r="H259" s="764"/>
      <c r="I259" s="765"/>
      <c r="J259" s="760" t="s">
        <v>373</v>
      </c>
      <c r="K259" s="761"/>
      <c r="L259" s="762">
        <v>43444</v>
      </c>
      <c r="M259" s="762"/>
      <c r="N259" s="149">
        <v>2456948393</v>
      </c>
      <c r="O259" s="142">
        <f>142.84/111.82</f>
        <v>1.2774101234126276</v>
      </c>
      <c r="P259" s="144" t="s">
        <v>519</v>
      </c>
      <c r="Q259" s="756">
        <f>+G259/O259</f>
        <v>2456948393.0621672</v>
      </c>
      <c r="R259" s="757"/>
      <c r="S259" s="291" t="s">
        <v>322</v>
      </c>
      <c r="T259" s="291"/>
      <c r="U259" s="291"/>
    </row>
    <row r="260" spans="1:21" ht="14.25" customHeight="1" x14ac:dyDescent="0.2">
      <c r="B260" s="238" t="s">
        <v>267</v>
      </c>
      <c r="C260" s="240"/>
      <c r="D260" s="437" t="s">
        <v>242</v>
      </c>
      <c r="E260" s="437"/>
      <c r="F260" s="103" t="s">
        <v>155</v>
      </c>
      <c r="G260" s="764">
        <v>3166875084</v>
      </c>
      <c r="H260" s="764"/>
      <c r="I260" s="765"/>
      <c r="J260" s="760" t="s">
        <v>374</v>
      </c>
      <c r="K260" s="761"/>
      <c r="L260" s="762">
        <v>43507</v>
      </c>
      <c r="M260" s="762"/>
      <c r="N260" s="149">
        <v>2456948393</v>
      </c>
      <c r="O260" s="142">
        <f>100.6/78.05</f>
        <v>1.2889173606662396</v>
      </c>
      <c r="P260" s="144" t="s">
        <v>540</v>
      </c>
      <c r="Q260" s="756">
        <f>+G260/O260</f>
        <v>2457003979.1868787</v>
      </c>
      <c r="R260" s="757"/>
      <c r="S260" s="291" t="s">
        <v>322</v>
      </c>
      <c r="T260" s="291"/>
      <c r="U260" s="291"/>
    </row>
    <row r="261" spans="1:21" ht="14.25" customHeight="1" x14ac:dyDescent="0.2">
      <c r="B261" s="238" t="s">
        <v>271</v>
      </c>
      <c r="C261" s="240"/>
      <c r="D261" s="437" t="s">
        <v>242</v>
      </c>
      <c r="E261" s="437"/>
      <c r="F261" s="103" t="s">
        <v>155</v>
      </c>
      <c r="G261" s="764">
        <v>7000000000</v>
      </c>
      <c r="H261" s="764"/>
      <c r="I261" s="765"/>
      <c r="J261" s="760" t="s">
        <v>375</v>
      </c>
      <c r="K261" s="761"/>
      <c r="L261" s="762">
        <v>43550</v>
      </c>
      <c r="M261" s="762"/>
      <c r="N261" s="149">
        <v>2456948393</v>
      </c>
      <c r="O261" s="142">
        <f>101.18/78.05</f>
        <v>1.2963484945547727</v>
      </c>
      <c r="P261" s="144" t="s">
        <v>552</v>
      </c>
      <c r="Q261" s="756">
        <f>+G261/O261</f>
        <v>5399782565.7244511</v>
      </c>
      <c r="R261" s="757"/>
      <c r="S261" s="291" t="s">
        <v>553</v>
      </c>
      <c r="T261" s="291"/>
      <c r="U261" s="291"/>
    </row>
    <row r="262" spans="1:21" ht="30" customHeight="1" x14ac:dyDescent="0.2">
      <c r="B262" s="238" t="s">
        <v>275</v>
      </c>
      <c r="C262" s="240"/>
      <c r="D262" s="437" t="s">
        <v>242</v>
      </c>
      <c r="E262" s="437"/>
      <c r="F262" s="103" t="s">
        <v>155</v>
      </c>
      <c r="G262" s="758"/>
      <c r="H262" s="759"/>
      <c r="I262" s="759"/>
      <c r="J262" s="760" t="s">
        <v>376</v>
      </c>
      <c r="K262" s="761"/>
      <c r="L262" s="762"/>
      <c r="M262" s="762"/>
      <c r="N262" s="149">
        <v>2456948393</v>
      </c>
      <c r="O262" s="142">
        <f t="shared" ref="O262:O263" si="20">101.18/78.05</f>
        <v>1.2963484945547727</v>
      </c>
      <c r="P262" s="144"/>
      <c r="Q262" s="756"/>
      <c r="R262" s="757"/>
      <c r="S262" s="763" t="s">
        <v>615</v>
      </c>
      <c r="T262" s="763"/>
      <c r="U262" s="763"/>
    </row>
    <row r="263" spans="1:21" ht="18.75" customHeight="1" x14ac:dyDescent="0.2">
      <c r="B263" s="238" t="s">
        <v>377</v>
      </c>
      <c r="C263" s="240"/>
      <c r="D263" s="437" t="s">
        <v>242</v>
      </c>
      <c r="E263" s="437"/>
      <c r="F263" s="103" t="s">
        <v>155</v>
      </c>
      <c r="G263" s="758"/>
      <c r="H263" s="759"/>
      <c r="I263" s="759"/>
      <c r="J263" s="760" t="s">
        <v>378</v>
      </c>
      <c r="K263" s="761"/>
      <c r="L263" s="762"/>
      <c r="M263" s="762"/>
      <c r="N263" s="152">
        <v>1455974867</v>
      </c>
      <c r="O263" s="142">
        <f t="shared" si="20"/>
        <v>1.2963484945547727</v>
      </c>
      <c r="P263" s="144"/>
      <c r="Q263" s="756"/>
      <c r="R263" s="757"/>
      <c r="S263" s="763" t="s">
        <v>615</v>
      </c>
      <c r="T263" s="763"/>
      <c r="U263" s="763"/>
    </row>
    <row r="264" spans="1:21" ht="15" customHeight="1" x14ac:dyDescent="0.2">
      <c r="B264" s="238" t="s">
        <v>379</v>
      </c>
      <c r="C264" s="240"/>
      <c r="D264" s="437" t="s">
        <v>242</v>
      </c>
      <c r="E264" s="437"/>
      <c r="F264" s="103" t="s">
        <v>155</v>
      </c>
      <c r="G264" s="758">
        <v>6309098263</v>
      </c>
      <c r="H264" s="759"/>
      <c r="I264" s="759"/>
      <c r="J264" s="760" t="s">
        <v>380</v>
      </c>
      <c r="K264" s="761"/>
      <c r="L264" s="762">
        <v>43612</v>
      </c>
      <c r="M264" s="762"/>
      <c r="N264" s="152">
        <v>1455974867</v>
      </c>
      <c r="O264" s="142">
        <f>102.12/78.05</f>
        <v>1.3083920563741192</v>
      </c>
      <c r="P264" s="144" t="s">
        <v>614</v>
      </c>
      <c r="Q264" s="756">
        <f>+G264/O264</f>
        <v>4822024279.5451431</v>
      </c>
      <c r="R264" s="757"/>
      <c r="S264" s="291" t="s">
        <v>720</v>
      </c>
      <c r="T264" s="291"/>
      <c r="U264" s="291"/>
    </row>
    <row r="265" spans="1:21" ht="15" customHeight="1" x14ac:dyDescent="0.2">
      <c r="B265" s="238" t="s">
        <v>381</v>
      </c>
      <c r="C265" s="240"/>
      <c r="D265" s="437" t="s">
        <v>242</v>
      </c>
      <c r="E265" s="437"/>
      <c r="F265" s="103" t="s">
        <v>155</v>
      </c>
      <c r="G265" s="758"/>
      <c r="H265" s="759"/>
      <c r="I265" s="759"/>
      <c r="J265" s="760" t="s">
        <v>382</v>
      </c>
      <c r="K265" s="761"/>
      <c r="L265" s="762"/>
      <c r="M265" s="762"/>
      <c r="N265" s="152">
        <v>1455974867</v>
      </c>
      <c r="O265" s="142"/>
      <c r="P265" s="144"/>
      <c r="Q265" s="756"/>
      <c r="R265" s="757"/>
      <c r="S265" s="291" t="s">
        <v>322</v>
      </c>
      <c r="T265" s="291"/>
      <c r="U265" s="291"/>
    </row>
    <row r="266" spans="1:21" ht="15" customHeight="1" x14ac:dyDescent="0.2">
      <c r="B266" s="238" t="s">
        <v>383</v>
      </c>
      <c r="C266" s="240"/>
      <c r="D266" s="437" t="s">
        <v>242</v>
      </c>
      <c r="E266" s="437"/>
      <c r="F266" s="103" t="s">
        <v>155</v>
      </c>
      <c r="G266" s="758"/>
      <c r="H266" s="759"/>
      <c r="I266" s="759"/>
      <c r="J266" s="760" t="s">
        <v>384</v>
      </c>
      <c r="K266" s="761"/>
      <c r="L266" s="762"/>
      <c r="M266" s="762"/>
      <c r="N266" s="152">
        <v>1455974867</v>
      </c>
      <c r="O266" s="142"/>
      <c r="P266" s="144"/>
      <c r="Q266" s="756"/>
      <c r="R266" s="757"/>
      <c r="S266" s="291" t="s">
        <v>322</v>
      </c>
      <c r="T266" s="291"/>
      <c r="U266" s="291"/>
    </row>
    <row r="267" spans="1:21" ht="15" customHeight="1" x14ac:dyDescent="0.25">
      <c r="B267" s="751" t="s">
        <v>385</v>
      </c>
      <c r="C267" s="751"/>
      <c r="D267" s="752" t="s">
        <v>242</v>
      </c>
      <c r="E267" s="752"/>
      <c r="F267" s="115" t="s">
        <v>155</v>
      </c>
      <c r="G267" s="753">
        <v>2643821720</v>
      </c>
      <c r="H267" s="753"/>
      <c r="I267" s="753"/>
      <c r="J267" s="754" t="s">
        <v>386</v>
      </c>
      <c r="K267" s="754"/>
      <c r="L267" s="755">
        <v>43650</v>
      </c>
      <c r="M267" s="755"/>
      <c r="N267" s="153">
        <v>1455974867</v>
      </c>
      <c r="O267" s="142">
        <f>102.44/78.05</f>
        <v>1.3124919923126201</v>
      </c>
      <c r="P267" s="147" t="s">
        <v>721</v>
      </c>
      <c r="Q267" s="756">
        <f>+G267/O267</f>
        <v>2014352647.8524013</v>
      </c>
      <c r="R267" s="757"/>
      <c r="S267" s="751" t="s">
        <v>722</v>
      </c>
      <c r="T267" s="751"/>
      <c r="U267" s="751"/>
    </row>
    <row r="268" spans="1:21" ht="31.5" customHeight="1" x14ac:dyDescent="0.25">
      <c r="B268" s="751" t="s">
        <v>616</v>
      </c>
      <c r="C268" s="751"/>
      <c r="D268" s="752" t="s">
        <v>242</v>
      </c>
      <c r="E268" s="752"/>
      <c r="F268" s="115" t="s">
        <v>155</v>
      </c>
      <c r="G268" s="753">
        <v>9754517</v>
      </c>
      <c r="H268" s="753"/>
      <c r="I268" s="753"/>
      <c r="J268" s="754" t="s">
        <v>386</v>
      </c>
      <c r="K268" s="754"/>
      <c r="L268" s="755">
        <v>43658</v>
      </c>
      <c r="M268" s="755"/>
      <c r="N268" s="153"/>
      <c r="O268" s="142">
        <f>102.71/78.05</f>
        <v>1.3159513132607303</v>
      </c>
      <c r="P268" s="147" t="s">
        <v>723</v>
      </c>
      <c r="Q268" s="756">
        <f>+G268/O268</f>
        <v>7412521.194138837</v>
      </c>
      <c r="R268" s="757"/>
      <c r="S268" s="751" t="s">
        <v>724</v>
      </c>
      <c r="T268" s="751"/>
      <c r="U268" s="751"/>
    </row>
    <row r="269" spans="1:21" ht="15" x14ac:dyDescent="0.25">
      <c r="B269" s="1" t="s">
        <v>725</v>
      </c>
      <c r="G269" s="747">
        <f>SUM(G244:H268)</f>
        <v>65730763874</v>
      </c>
      <c r="H269" s="748"/>
      <c r="J269" s="154"/>
      <c r="K269" s="154"/>
      <c r="N269" s="155">
        <f>SUM(N244:N268)</f>
        <v>51504945409</v>
      </c>
      <c r="Q269" s="747">
        <f>SUM(Q244:R268)</f>
        <v>51554838521.714149</v>
      </c>
      <c r="R269" s="748"/>
      <c r="S269" s="156">
        <f>+Q269-N269</f>
        <v>49893112.714149475</v>
      </c>
    </row>
    <row r="271" spans="1:21" ht="15" customHeight="1" x14ac:dyDescent="0.2">
      <c r="A271" s="1" t="s">
        <v>977</v>
      </c>
      <c r="B271" s="411" t="s">
        <v>529</v>
      </c>
      <c r="C271" s="411"/>
      <c r="D271" s="411"/>
      <c r="E271" s="411"/>
      <c r="F271" s="411"/>
      <c r="G271" s="411"/>
      <c r="H271" s="411"/>
      <c r="I271" s="411"/>
      <c r="J271" s="411"/>
      <c r="K271" s="411"/>
      <c r="L271" s="411"/>
      <c r="M271" s="411"/>
      <c r="N271" s="411"/>
      <c r="O271" s="411"/>
      <c r="P271" s="411"/>
      <c r="Q271" s="411"/>
      <c r="R271" s="411"/>
      <c r="S271" s="411"/>
      <c r="T271" s="411"/>
      <c r="U271" s="411"/>
    </row>
    <row r="272" spans="1:21" ht="15" x14ac:dyDescent="0.2">
      <c r="B272" s="749" t="s">
        <v>141</v>
      </c>
      <c r="C272" s="749"/>
      <c r="D272" s="740" t="s">
        <v>142</v>
      </c>
      <c r="E272" s="740"/>
      <c r="F272" s="740" t="s">
        <v>143</v>
      </c>
      <c r="G272" s="750" t="s">
        <v>144</v>
      </c>
      <c r="H272" s="750"/>
      <c r="I272" s="750"/>
      <c r="J272" s="750"/>
      <c r="K272" s="750"/>
      <c r="L272" s="750"/>
      <c r="M272" s="750"/>
      <c r="N272" s="750" t="s">
        <v>145</v>
      </c>
      <c r="O272" s="750"/>
      <c r="P272" s="750"/>
      <c r="Q272" s="750"/>
      <c r="R272" s="750"/>
      <c r="S272" s="750" t="s">
        <v>101</v>
      </c>
      <c r="T272" s="750"/>
      <c r="U272" s="750"/>
    </row>
    <row r="273" spans="2:21" ht="30" customHeight="1" x14ac:dyDescent="0.2">
      <c r="B273" s="749"/>
      <c r="C273" s="749"/>
      <c r="D273" s="740"/>
      <c r="E273" s="740"/>
      <c r="F273" s="740"/>
      <c r="G273" s="739" t="s">
        <v>146</v>
      </c>
      <c r="H273" s="740"/>
      <c r="I273" s="740"/>
      <c r="J273" s="739" t="s">
        <v>147</v>
      </c>
      <c r="K273" s="739"/>
      <c r="L273" s="739" t="s">
        <v>148</v>
      </c>
      <c r="M273" s="739"/>
      <c r="N273" s="226" t="s">
        <v>149</v>
      </c>
      <c r="O273" s="226" t="s">
        <v>150</v>
      </c>
      <c r="P273" s="226" t="s">
        <v>151</v>
      </c>
      <c r="Q273" s="739" t="s">
        <v>152</v>
      </c>
      <c r="R273" s="739"/>
      <c r="S273" s="750"/>
      <c r="T273" s="750"/>
      <c r="U273" s="750"/>
    </row>
    <row r="274" spans="2:21" ht="30" customHeight="1" x14ac:dyDescent="0.2">
      <c r="B274" s="741" t="s">
        <v>530</v>
      </c>
      <c r="C274" s="742"/>
      <c r="D274" s="731"/>
      <c r="E274" s="731"/>
      <c r="F274" s="103" t="s">
        <v>155</v>
      </c>
      <c r="G274" s="736">
        <v>13016958191</v>
      </c>
      <c r="H274" s="736"/>
      <c r="I274" s="736"/>
      <c r="J274" s="733">
        <v>43465</v>
      </c>
      <c r="K274" s="734"/>
      <c r="L274" s="737">
        <v>43462</v>
      </c>
      <c r="M274" s="738"/>
      <c r="N274" s="745">
        <v>10214287467</v>
      </c>
      <c r="O274" s="157">
        <f>142.84/111.82</f>
        <v>1.2774101234126276</v>
      </c>
      <c r="P274" s="158" t="s">
        <v>531</v>
      </c>
      <c r="Q274" s="735">
        <f>+G274/O274</f>
        <v>10190116668.42355</v>
      </c>
      <c r="R274" s="735"/>
      <c r="S274" s="291" t="s">
        <v>535</v>
      </c>
      <c r="T274" s="291"/>
      <c r="U274" s="291"/>
    </row>
    <row r="275" spans="2:21" ht="15" customHeight="1" x14ac:dyDescent="0.2">
      <c r="B275" s="743"/>
      <c r="C275" s="744"/>
      <c r="D275" s="731"/>
      <c r="E275" s="731"/>
      <c r="F275" s="103" t="s">
        <v>155</v>
      </c>
      <c r="G275" s="736">
        <v>30876023</v>
      </c>
      <c r="H275" s="736"/>
      <c r="I275" s="736"/>
      <c r="J275" s="733">
        <v>43465</v>
      </c>
      <c r="K275" s="734"/>
      <c r="L275" s="737">
        <v>43469</v>
      </c>
      <c r="M275" s="738"/>
      <c r="N275" s="746"/>
      <c r="O275" s="157">
        <f>142.84/111.82</f>
        <v>1.2774101234126276</v>
      </c>
      <c r="P275" s="158" t="s">
        <v>531</v>
      </c>
      <c r="Q275" s="735">
        <f>+G275/O275</f>
        <v>24170798.738868661</v>
      </c>
      <c r="R275" s="735"/>
      <c r="S275" s="291" t="s">
        <v>356</v>
      </c>
      <c r="T275" s="291"/>
      <c r="U275" s="291"/>
    </row>
    <row r="276" spans="2:21" ht="15" customHeight="1" x14ac:dyDescent="0.2">
      <c r="B276" s="291" t="s">
        <v>978</v>
      </c>
      <c r="C276" s="291"/>
      <c r="D276" s="731"/>
      <c r="E276" s="731"/>
      <c r="F276" s="103" t="s">
        <v>155</v>
      </c>
      <c r="G276" s="732">
        <v>55856315730</v>
      </c>
      <c r="H276" s="732"/>
      <c r="I276" s="732"/>
      <c r="J276" s="733">
        <v>43830</v>
      </c>
      <c r="K276" s="734"/>
      <c r="L276" s="733">
        <v>43829</v>
      </c>
      <c r="M276" s="734"/>
      <c r="N276" s="232">
        <v>42105325891</v>
      </c>
      <c r="O276" s="1113">
        <f>103.54/78.05</f>
        <v>1.3265855221012173</v>
      </c>
      <c r="P276" s="1114" t="s">
        <v>979</v>
      </c>
      <c r="Q276" s="1115">
        <f>+G276/O276</f>
        <v>42105325890.733047</v>
      </c>
      <c r="R276" s="1115"/>
      <c r="S276" s="291" t="s">
        <v>980</v>
      </c>
      <c r="T276" s="291"/>
      <c r="U276" s="291"/>
    </row>
  </sheetData>
  <mergeCells count="1671">
    <mergeCell ref="S116:U117"/>
    <mergeCell ref="G117:I117"/>
    <mergeCell ref="J117:K117"/>
    <mergeCell ref="Q117:R117"/>
    <mergeCell ref="B118:C118"/>
    <mergeCell ref="D118:E118"/>
    <mergeCell ref="S118:U118"/>
    <mergeCell ref="B3:C4"/>
    <mergeCell ref="D3:E4"/>
    <mergeCell ref="F3:F4"/>
    <mergeCell ref="G3:K3"/>
    <mergeCell ref="L3:M3"/>
    <mergeCell ref="N3:R3"/>
    <mergeCell ref="S3:U4"/>
    <mergeCell ref="G4:I4"/>
    <mergeCell ref="J4:K4"/>
    <mergeCell ref="Q4:R4"/>
    <mergeCell ref="B5:C5"/>
    <mergeCell ref="D5:E5"/>
    <mergeCell ref="S8:U8"/>
    <mergeCell ref="S13:U13"/>
    <mergeCell ref="B83:C83"/>
    <mergeCell ref="G84:H84"/>
    <mergeCell ref="B111:C111"/>
    <mergeCell ref="D111:E111"/>
    <mergeCell ref="G111:I111"/>
    <mergeCell ref="J111:K111"/>
    <mergeCell ref="L111:M111"/>
    <mergeCell ref="S111:U111"/>
    <mergeCell ref="B1:U1"/>
    <mergeCell ref="B2:U2"/>
    <mergeCell ref="L4:M4"/>
    <mergeCell ref="B8:C8"/>
    <mergeCell ref="D8:E8"/>
    <mergeCell ref="G8:I8"/>
    <mergeCell ref="J8:K8"/>
    <mergeCell ref="L8:M8"/>
    <mergeCell ref="Q8:R8"/>
    <mergeCell ref="B7:C7"/>
    <mergeCell ref="D7:E7"/>
    <mergeCell ref="G7:I7"/>
    <mergeCell ref="J7:K7"/>
    <mergeCell ref="L7:M7"/>
    <mergeCell ref="Q7:R7"/>
    <mergeCell ref="G5:I5"/>
    <mergeCell ref="J5:K5"/>
    <mergeCell ref="L5:M5"/>
    <mergeCell ref="Q5:R5"/>
    <mergeCell ref="B6:C6"/>
    <mergeCell ref="D6:E6"/>
    <mergeCell ref="G6:I6"/>
    <mergeCell ref="J6:K6"/>
    <mergeCell ref="L6:M6"/>
    <mergeCell ref="Q6:R6"/>
    <mergeCell ref="B12:C12"/>
    <mergeCell ref="D12:E12"/>
    <mergeCell ref="G12:I12"/>
    <mergeCell ref="J12:K12"/>
    <mergeCell ref="L12:M12"/>
    <mergeCell ref="Q12:R12"/>
    <mergeCell ref="B11:C11"/>
    <mergeCell ref="D11:E11"/>
    <mergeCell ref="G11:I11"/>
    <mergeCell ref="J11:K11"/>
    <mergeCell ref="L11:M11"/>
    <mergeCell ref="Q11:R11"/>
    <mergeCell ref="S9:U9"/>
    <mergeCell ref="B10:C10"/>
    <mergeCell ref="D10:E10"/>
    <mergeCell ref="G10:I10"/>
    <mergeCell ref="J10:K10"/>
    <mergeCell ref="L10:M10"/>
    <mergeCell ref="Q10:R10"/>
    <mergeCell ref="B9:C9"/>
    <mergeCell ref="D9:E9"/>
    <mergeCell ref="G9:I9"/>
    <mergeCell ref="J9:K9"/>
    <mergeCell ref="L9:M9"/>
    <mergeCell ref="Q9:R9"/>
    <mergeCell ref="S14:U14"/>
    <mergeCell ref="B15:C15"/>
    <mergeCell ref="D15:E15"/>
    <mergeCell ref="G15:I15"/>
    <mergeCell ref="J15:K15"/>
    <mergeCell ref="L15:M15"/>
    <mergeCell ref="Q15:R15"/>
    <mergeCell ref="S15:U15"/>
    <mergeCell ref="B14:C14"/>
    <mergeCell ref="D14:E14"/>
    <mergeCell ref="G14:I14"/>
    <mergeCell ref="J14:K14"/>
    <mergeCell ref="L14:M14"/>
    <mergeCell ref="Q14:R14"/>
    <mergeCell ref="B13:C13"/>
    <mergeCell ref="D13:E13"/>
    <mergeCell ref="G13:I13"/>
    <mergeCell ref="J13:K13"/>
    <mergeCell ref="L13:M13"/>
    <mergeCell ref="Q13:R13"/>
    <mergeCell ref="S18:U18"/>
    <mergeCell ref="B19:C19"/>
    <mergeCell ref="D19:E19"/>
    <mergeCell ref="G19:I19"/>
    <mergeCell ref="J19:K19"/>
    <mergeCell ref="L19:M19"/>
    <mergeCell ref="Q19:R19"/>
    <mergeCell ref="S19:U19"/>
    <mergeCell ref="B18:C18"/>
    <mergeCell ref="D18:E18"/>
    <mergeCell ref="G18:I18"/>
    <mergeCell ref="J18:K18"/>
    <mergeCell ref="L18:M18"/>
    <mergeCell ref="Q18:R18"/>
    <mergeCell ref="S16:U16"/>
    <mergeCell ref="B17:C17"/>
    <mergeCell ref="D17:E17"/>
    <mergeCell ref="G17:I17"/>
    <mergeCell ref="J17:K17"/>
    <mergeCell ref="L17:M17"/>
    <mergeCell ref="Q17:R17"/>
    <mergeCell ref="S17:U17"/>
    <mergeCell ref="B16:C16"/>
    <mergeCell ref="D16:E16"/>
    <mergeCell ref="G16:I16"/>
    <mergeCell ref="J16:K16"/>
    <mergeCell ref="L16:M16"/>
    <mergeCell ref="Q16:R16"/>
    <mergeCell ref="S22:U22"/>
    <mergeCell ref="B23:C23"/>
    <mergeCell ref="D23:E23"/>
    <mergeCell ref="G23:I23"/>
    <mergeCell ref="J23:K23"/>
    <mergeCell ref="L23:M23"/>
    <mergeCell ref="Q23:R23"/>
    <mergeCell ref="S23:U23"/>
    <mergeCell ref="B22:C22"/>
    <mergeCell ref="D22:E22"/>
    <mergeCell ref="G22:I22"/>
    <mergeCell ref="J22:K22"/>
    <mergeCell ref="L22:M22"/>
    <mergeCell ref="Q22:R22"/>
    <mergeCell ref="S20:U20"/>
    <mergeCell ref="B21:C21"/>
    <mergeCell ref="D21:E21"/>
    <mergeCell ref="G21:I21"/>
    <mergeCell ref="J21:K21"/>
    <mergeCell ref="L21:M21"/>
    <mergeCell ref="Q21:R21"/>
    <mergeCell ref="S21:U21"/>
    <mergeCell ref="B20:C20"/>
    <mergeCell ref="D20:E20"/>
    <mergeCell ref="G20:I20"/>
    <mergeCell ref="J20:K20"/>
    <mergeCell ref="L20:M20"/>
    <mergeCell ref="Q20:R20"/>
    <mergeCell ref="S26:U26"/>
    <mergeCell ref="B27:C27"/>
    <mergeCell ref="D27:E27"/>
    <mergeCell ref="G27:I27"/>
    <mergeCell ref="J27:K27"/>
    <mergeCell ref="L27:M27"/>
    <mergeCell ref="Q27:R27"/>
    <mergeCell ref="S27:U27"/>
    <mergeCell ref="B26:C26"/>
    <mergeCell ref="D26:E26"/>
    <mergeCell ref="G26:I26"/>
    <mergeCell ref="J26:K26"/>
    <mergeCell ref="L26:M26"/>
    <mergeCell ref="Q26:R26"/>
    <mergeCell ref="S24:U24"/>
    <mergeCell ref="B25:C25"/>
    <mergeCell ref="D25:E25"/>
    <mergeCell ref="G25:I25"/>
    <mergeCell ref="J25:K25"/>
    <mergeCell ref="L25:M25"/>
    <mergeCell ref="Q25:R25"/>
    <mergeCell ref="S25:U25"/>
    <mergeCell ref="B24:C24"/>
    <mergeCell ref="D24:E24"/>
    <mergeCell ref="G24:I24"/>
    <mergeCell ref="J24:K24"/>
    <mergeCell ref="L24:M24"/>
    <mergeCell ref="Q24:R24"/>
    <mergeCell ref="S30:U30"/>
    <mergeCell ref="B31:C31"/>
    <mergeCell ref="D31:E31"/>
    <mergeCell ref="G31:I31"/>
    <mergeCell ref="J31:K31"/>
    <mergeCell ref="L31:M31"/>
    <mergeCell ref="Q31:R31"/>
    <mergeCell ref="S31:U31"/>
    <mergeCell ref="B30:C30"/>
    <mergeCell ref="D30:E30"/>
    <mergeCell ref="G30:I30"/>
    <mergeCell ref="J30:K30"/>
    <mergeCell ref="L30:M30"/>
    <mergeCell ref="Q30:R30"/>
    <mergeCell ref="S28:U28"/>
    <mergeCell ref="B29:C29"/>
    <mergeCell ref="D29:E29"/>
    <mergeCell ref="G29:I29"/>
    <mergeCell ref="J29:K29"/>
    <mergeCell ref="L29:M29"/>
    <mergeCell ref="Q29:R29"/>
    <mergeCell ref="S29:U29"/>
    <mergeCell ref="B28:C28"/>
    <mergeCell ref="D28:E28"/>
    <mergeCell ref="G28:I28"/>
    <mergeCell ref="J28:K28"/>
    <mergeCell ref="L28:M28"/>
    <mergeCell ref="Q28:R28"/>
    <mergeCell ref="S34:U34"/>
    <mergeCell ref="B35:C35"/>
    <mergeCell ref="D35:E35"/>
    <mergeCell ref="G35:I35"/>
    <mergeCell ref="J35:K35"/>
    <mergeCell ref="L35:M35"/>
    <mergeCell ref="Q35:R35"/>
    <mergeCell ref="S35:U35"/>
    <mergeCell ref="B34:C34"/>
    <mergeCell ref="D34:E34"/>
    <mergeCell ref="G34:I34"/>
    <mergeCell ref="J34:K34"/>
    <mergeCell ref="L34:M34"/>
    <mergeCell ref="Q34:R34"/>
    <mergeCell ref="S32:U32"/>
    <mergeCell ref="B33:C33"/>
    <mergeCell ref="D33:E33"/>
    <mergeCell ref="G33:I33"/>
    <mergeCell ref="J33:K33"/>
    <mergeCell ref="L33:M33"/>
    <mergeCell ref="Q33:R33"/>
    <mergeCell ref="S33:U33"/>
    <mergeCell ref="B32:C32"/>
    <mergeCell ref="D32:E32"/>
    <mergeCell ref="G32:I32"/>
    <mergeCell ref="J32:K32"/>
    <mergeCell ref="L32:M32"/>
    <mergeCell ref="Q32:R32"/>
    <mergeCell ref="S38:U38"/>
    <mergeCell ref="B39:C39"/>
    <mergeCell ref="D39:E39"/>
    <mergeCell ref="G39:I39"/>
    <mergeCell ref="J39:K39"/>
    <mergeCell ref="L39:M39"/>
    <mergeCell ref="Q39:R39"/>
    <mergeCell ref="S39:U39"/>
    <mergeCell ref="B38:C38"/>
    <mergeCell ref="D38:E38"/>
    <mergeCell ref="G38:I38"/>
    <mergeCell ref="J38:K38"/>
    <mergeCell ref="L38:M38"/>
    <mergeCell ref="Q38:R38"/>
    <mergeCell ref="S36:U36"/>
    <mergeCell ref="B37:C37"/>
    <mergeCell ref="D37:E37"/>
    <mergeCell ref="G37:I37"/>
    <mergeCell ref="J37:K37"/>
    <mergeCell ref="L37:M37"/>
    <mergeCell ref="Q37:R37"/>
    <mergeCell ref="S37:U37"/>
    <mergeCell ref="B36:C36"/>
    <mergeCell ref="D36:E36"/>
    <mergeCell ref="G36:I36"/>
    <mergeCell ref="J36:K36"/>
    <mergeCell ref="L36:M36"/>
    <mergeCell ref="Q36:R36"/>
    <mergeCell ref="S42:U42"/>
    <mergeCell ref="B43:C43"/>
    <mergeCell ref="D43:E43"/>
    <mergeCell ref="G43:I43"/>
    <mergeCell ref="J43:K43"/>
    <mergeCell ref="L43:M43"/>
    <mergeCell ref="Q43:R43"/>
    <mergeCell ref="S43:U43"/>
    <mergeCell ref="B42:C42"/>
    <mergeCell ref="D42:E42"/>
    <mergeCell ref="G42:I42"/>
    <mergeCell ref="J42:K42"/>
    <mergeCell ref="L42:M42"/>
    <mergeCell ref="Q42:R42"/>
    <mergeCell ref="S40:U40"/>
    <mergeCell ref="B41:C41"/>
    <mergeCell ref="D41:E41"/>
    <mergeCell ref="G41:I41"/>
    <mergeCell ref="J41:K41"/>
    <mergeCell ref="L41:M41"/>
    <mergeCell ref="Q41:R41"/>
    <mergeCell ref="S41:U41"/>
    <mergeCell ref="B40:C40"/>
    <mergeCell ref="D40:E40"/>
    <mergeCell ref="G40:I40"/>
    <mergeCell ref="J40:K40"/>
    <mergeCell ref="L40:M40"/>
    <mergeCell ref="Q40:R40"/>
    <mergeCell ref="S46:U46"/>
    <mergeCell ref="B47:C47"/>
    <mergeCell ref="D47:E47"/>
    <mergeCell ref="G47:I47"/>
    <mergeCell ref="J47:K47"/>
    <mergeCell ref="L47:M47"/>
    <mergeCell ref="Q47:R47"/>
    <mergeCell ref="S47:U47"/>
    <mergeCell ref="B46:C46"/>
    <mergeCell ref="D46:E46"/>
    <mergeCell ref="G46:I46"/>
    <mergeCell ref="J46:K46"/>
    <mergeCell ref="L46:M46"/>
    <mergeCell ref="Q46:R46"/>
    <mergeCell ref="S44:U44"/>
    <mergeCell ref="B45:C45"/>
    <mergeCell ref="D45:E45"/>
    <mergeCell ref="G45:I45"/>
    <mergeCell ref="J45:K45"/>
    <mergeCell ref="L45:M45"/>
    <mergeCell ref="Q45:R45"/>
    <mergeCell ref="S45:U45"/>
    <mergeCell ref="B44:C44"/>
    <mergeCell ref="D44:E44"/>
    <mergeCell ref="G44:I44"/>
    <mergeCell ref="J44:K44"/>
    <mergeCell ref="L44:M44"/>
    <mergeCell ref="Q44:R44"/>
    <mergeCell ref="S50:U50"/>
    <mergeCell ref="B51:C51"/>
    <mergeCell ref="D51:E51"/>
    <mergeCell ref="G51:I51"/>
    <mergeCell ref="J51:K51"/>
    <mergeCell ref="L51:M51"/>
    <mergeCell ref="Q51:R51"/>
    <mergeCell ref="S51:U51"/>
    <mergeCell ref="B50:C50"/>
    <mergeCell ref="D50:E50"/>
    <mergeCell ref="G50:I50"/>
    <mergeCell ref="J50:K50"/>
    <mergeCell ref="L50:M50"/>
    <mergeCell ref="Q50:R50"/>
    <mergeCell ref="S48:U48"/>
    <mergeCell ref="B49:C49"/>
    <mergeCell ref="D49:E49"/>
    <mergeCell ref="G49:I49"/>
    <mergeCell ref="J49:K49"/>
    <mergeCell ref="L49:M49"/>
    <mergeCell ref="Q49:R49"/>
    <mergeCell ref="S49:U49"/>
    <mergeCell ref="B48:C48"/>
    <mergeCell ref="D48:E48"/>
    <mergeCell ref="G48:I48"/>
    <mergeCell ref="J48:K48"/>
    <mergeCell ref="L48:M48"/>
    <mergeCell ref="Q48:R48"/>
    <mergeCell ref="S54:U54"/>
    <mergeCell ref="B55:C55"/>
    <mergeCell ref="D55:E55"/>
    <mergeCell ref="G55:I55"/>
    <mergeCell ref="J55:K55"/>
    <mergeCell ref="L55:M55"/>
    <mergeCell ref="Q55:R55"/>
    <mergeCell ref="S55:U55"/>
    <mergeCell ref="B54:C54"/>
    <mergeCell ref="D54:E54"/>
    <mergeCell ref="G54:I54"/>
    <mergeCell ref="J54:K54"/>
    <mergeCell ref="L54:M54"/>
    <mergeCell ref="Q54:R54"/>
    <mergeCell ref="S52:U52"/>
    <mergeCell ref="B53:C53"/>
    <mergeCell ref="D53:E53"/>
    <mergeCell ref="G53:I53"/>
    <mergeCell ref="J53:K53"/>
    <mergeCell ref="L53:M53"/>
    <mergeCell ref="Q53:R53"/>
    <mergeCell ref="S53:U53"/>
    <mergeCell ref="B52:C52"/>
    <mergeCell ref="D52:E52"/>
    <mergeCell ref="G52:I52"/>
    <mergeCell ref="J52:K52"/>
    <mergeCell ref="L52:M52"/>
    <mergeCell ref="Q52:R52"/>
    <mergeCell ref="S58:U58"/>
    <mergeCell ref="B59:C59"/>
    <mergeCell ref="D59:E59"/>
    <mergeCell ref="G59:I59"/>
    <mergeCell ref="J59:K59"/>
    <mergeCell ref="L59:M59"/>
    <mergeCell ref="Q59:R59"/>
    <mergeCell ref="S59:U59"/>
    <mergeCell ref="B58:C58"/>
    <mergeCell ref="D58:E58"/>
    <mergeCell ref="G58:I58"/>
    <mergeCell ref="J58:K58"/>
    <mergeCell ref="L58:M58"/>
    <mergeCell ref="Q58:R58"/>
    <mergeCell ref="S56:U56"/>
    <mergeCell ref="B57:C57"/>
    <mergeCell ref="D57:E57"/>
    <mergeCell ref="G57:I57"/>
    <mergeCell ref="J57:K57"/>
    <mergeCell ref="L57:M57"/>
    <mergeCell ref="Q57:R57"/>
    <mergeCell ref="S57:U57"/>
    <mergeCell ref="B56:C56"/>
    <mergeCell ref="D56:E56"/>
    <mergeCell ref="G56:I56"/>
    <mergeCell ref="J56:K56"/>
    <mergeCell ref="L56:M56"/>
    <mergeCell ref="Q56:R56"/>
    <mergeCell ref="S62:U62"/>
    <mergeCell ref="B63:C63"/>
    <mergeCell ref="D63:E63"/>
    <mergeCell ref="G63:I63"/>
    <mergeCell ref="J63:K63"/>
    <mergeCell ref="L63:M63"/>
    <mergeCell ref="Q63:R63"/>
    <mergeCell ref="S63:U63"/>
    <mergeCell ref="B62:C62"/>
    <mergeCell ref="D62:E62"/>
    <mergeCell ref="G62:I62"/>
    <mergeCell ref="J62:K62"/>
    <mergeCell ref="L62:M62"/>
    <mergeCell ref="Q62:R62"/>
    <mergeCell ref="S60:U60"/>
    <mergeCell ref="B61:C61"/>
    <mergeCell ref="D61:E61"/>
    <mergeCell ref="G61:I61"/>
    <mergeCell ref="J61:K61"/>
    <mergeCell ref="L61:M61"/>
    <mergeCell ref="Q61:R61"/>
    <mergeCell ref="S61:U61"/>
    <mergeCell ref="B60:C60"/>
    <mergeCell ref="D60:E60"/>
    <mergeCell ref="G60:I60"/>
    <mergeCell ref="J60:K60"/>
    <mergeCell ref="L60:M60"/>
    <mergeCell ref="Q60:R60"/>
    <mergeCell ref="S66:U66"/>
    <mergeCell ref="B67:C67"/>
    <mergeCell ref="D67:E67"/>
    <mergeCell ref="G67:I67"/>
    <mergeCell ref="J67:K67"/>
    <mergeCell ref="L67:M67"/>
    <mergeCell ref="Q67:R67"/>
    <mergeCell ref="S67:U67"/>
    <mergeCell ref="B66:C66"/>
    <mergeCell ref="D66:E66"/>
    <mergeCell ref="G66:I66"/>
    <mergeCell ref="J66:K66"/>
    <mergeCell ref="L66:M66"/>
    <mergeCell ref="Q66:R66"/>
    <mergeCell ref="S64:U64"/>
    <mergeCell ref="B65:C65"/>
    <mergeCell ref="D65:E65"/>
    <mergeCell ref="G65:I65"/>
    <mergeCell ref="J65:K65"/>
    <mergeCell ref="L65:M65"/>
    <mergeCell ref="Q65:R65"/>
    <mergeCell ref="S65:U65"/>
    <mergeCell ref="B64:C64"/>
    <mergeCell ref="D64:E64"/>
    <mergeCell ref="G64:I64"/>
    <mergeCell ref="J64:K64"/>
    <mergeCell ref="L64:M64"/>
    <mergeCell ref="Q64:R64"/>
    <mergeCell ref="S70:U70"/>
    <mergeCell ref="B71:C71"/>
    <mergeCell ref="D71:E71"/>
    <mergeCell ref="G71:I71"/>
    <mergeCell ref="J71:K71"/>
    <mergeCell ref="L71:M71"/>
    <mergeCell ref="Q71:R71"/>
    <mergeCell ref="S71:U71"/>
    <mergeCell ref="B70:C70"/>
    <mergeCell ref="D70:E70"/>
    <mergeCell ref="G70:I70"/>
    <mergeCell ref="J70:K70"/>
    <mergeCell ref="L70:M70"/>
    <mergeCell ref="Q70:R70"/>
    <mergeCell ref="S68:U68"/>
    <mergeCell ref="B69:C69"/>
    <mergeCell ref="D69:E69"/>
    <mergeCell ref="G69:I69"/>
    <mergeCell ref="J69:K69"/>
    <mergeCell ref="L69:M69"/>
    <mergeCell ref="Q69:R69"/>
    <mergeCell ref="S69:U69"/>
    <mergeCell ref="B68:C68"/>
    <mergeCell ref="D68:E68"/>
    <mergeCell ref="G68:I68"/>
    <mergeCell ref="J68:K68"/>
    <mergeCell ref="L68:M68"/>
    <mergeCell ref="Q68:R68"/>
    <mergeCell ref="S74:U74"/>
    <mergeCell ref="B75:C75"/>
    <mergeCell ref="D75:E75"/>
    <mergeCell ref="G75:I75"/>
    <mergeCell ref="J75:K75"/>
    <mergeCell ref="L75:M75"/>
    <mergeCell ref="Q75:R75"/>
    <mergeCell ref="S75:U75"/>
    <mergeCell ref="B74:C74"/>
    <mergeCell ref="D74:E74"/>
    <mergeCell ref="G74:I74"/>
    <mergeCell ref="J74:K74"/>
    <mergeCell ref="L74:M74"/>
    <mergeCell ref="Q74:R74"/>
    <mergeCell ref="S72:U72"/>
    <mergeCell ref="B73:C73"/>
    <mergeCell ref="D73:E73"/>
    <mergeCell ref="G73:I73"/>
    <mergeCell ref="J73:K73"/>
    <mergeCell ref="L73:M73"/>
    <mergeCell ref="Q73:R73"/>
    <mergeCell ref="S73:U73"/>
    <mergeCell ref="B72:C72"/>
    <mergeCell ref="D72:E72"/>
    <mergeCell ref="G72:I72"/>
    <mergeCell ref="J72:K72"/>
    <mergeCell ref="L72:M72"/>
    <mergeCell ref="Q72:R72"/>
    <mergeCell ref="S78:U78"/>
    <mergeCell ref="B79:C79"/>
    <mergeCell ref="D79:E79"/>
    <mergeCell ref="G79:I79"/>
    <mergeCell ref="J79:K79"/>
    <mergeCell ref="L79:M79"/>
    <mergeCell ref="Q79:R79"/>
    <mergeCell ref="S79:U79"/>
    <mergeCell ref="B78:C78"/>
    <mergeCell ref="D78:E78"/>
    <mergeCell ref="G78:I78"/>
    <mergeCell ref="J78:K78"/>
    <mergeCell ref="L78:M78"/>
    <mergeCell ref="Q78:R78"/>
    <mergeCell ref="S76:U76"/>
    <mergeCell ref="B77:C77"/>
    <mergeCell ref="D77:E77"/>
    <mergeCell ref="G77:I77"/>
    <mergeCell ref="J77:K77"/>
    <mergeCell ref="L77:M77"/>
    <mergeCell ref="Q77:R77"/>
    <mergeCell ref="S77:U77"/>
    <mergeCell ref="B76:C76"/>
    <mergeCell ref="D76:E76"/>
    <mergeCell ref="G76:I76"/>
    <mergeCell ref="J76:K76"/>
    <mergeCell ref="L76:M76"/>
    <mergeCell ref="Q76:R76"/>
    <mergeCell ref="D83:E83"/>
    <mergeCell ref="G83:I83"/>
    <mergeCell ref="J83:K83"/>
    <mergeCell ref="L83:M83"/>
    <mergeCell ref="Q83:R83"/>
    <mergeCell ref="S83:U83"/>
    <mergeCell ref="D82:E82"/>
    <mergeCell ref="G82:I82"/>
    <mergeCell ref="J82:K82"/>
    <mergeCell ref="L82:M82"/>
    <mergeCell ref="Q82:R82"/>
    <mergeCell ref="S82:U82"/>
    <mergeCell ref="S80:U80"/>
    <mergeCell ref="D81:E81"/>
    <mergeCell ref="G81:I81"/>
    <mergeCell ref="J81:K81"/>
    <mergeCell ref="L81:M81"/>
    <mergeCell ref="Q81:R81"/>
    <mergeCell ref="S81:U81"/>
    <mergeCell ref="B80:C80"/>
    <mergeCell ref="D80:E80"/>
    <mergeCell ref="G80:I80"/>
    <mergeCell ref="J80:K80"/>
    <mergeCell ref="L80:M80"/>
    <mergeCell ref="Q80:R80"/>
    <mergeCell ref="D86:E86"/>
    <mergeCell ref="G86:H86"/>
    <mergeCell ref="J86:K86"/>
    <mergeCell ref="L86:M86"/>
    <mergeCell ref="Q86:R86"/>
    <mergeCell ref="S86:U86"/>
    <mergeCell ref="S84:U84"/>
    <mergeCell ref="D85:E85"/>
    <mergeCell ref="G85:H85"/>
    <mergeCell ref="J85:K85"/>
    <mergeCell ref="L85:M85"/>
    <mergeCell ref="Q85:R85"/>
    <mergeCell ref="S85:U85"/>
    <mergeCell ref="D84:E84"/>
    <mergeCell ref="J84:K84"/>
    <mergeCell ref="L84:M84"/>
    <mergeCell ref="Q84:R84"/>
    <mergeCell ref="D89:E89"/>
    <mergeCell ref="G89:H89"/>
    <mergeCell ref="J89:K89"/>
    <mergeCell ref="L89:M89"/>
    <mergeCell ref="Q89:R89"/>
    <mergeCell ref="S89:U89"/>
    <mergeCell ref="D88:E88"/>
    <mergeCell ref="G88:H88"/>
    <mergeCell ref="J88:K88"/>
    <mergeCell ref="L88:M88"/>
    <mergeCell ref="Q88:R88"/>
    <mergeCell ref="S88:U88"/>
    <mergeCell ref="D87:E87"/>
    <mergeCell ref="G87:H87"/>
    <mergeCell ref="J87:K87"/>
    <mergeCell ref="L87:M87"/>
    <mergeCell ref="Q87:R87"/>
    <mergeCell ref="S87:U87"/>
    <mergeCell ref="D92:E92"/>
    <mergeCell ref="G92:H92"/>
    <mergeCell ref="J92:K92"/>
    <mergeCell ref="L92:M92"/>
    <mergeCell ref="Q92:R92"/>
    <mergeCell ref="S92:U92"/>
    <mergeCell ref="D91:E91"/>
    <mergeCell ref="G91:H91"/>
    <mergeCell ref="J91:K91"/>
    <mergeCell ref="L91:M91"/>
    <mergeCell ref="Q91:R91"/>
    <mergeCell ref="S91:U91"/>
    <mergeCell ref="D90:E90"/>
    <mergeCell ref="G90:H90"/>
    <mergeCell ref="J90:K90"/>
    <mergeCell ref="L90:M90"/>
    <mergeCell ref="Q90:R90"/>
    <mergeCell ref="S90:U90"/>
    <mergeCell ref="D95:E95"/>
    <mergeCell ref="G95:H95"/>
    <mergeCell ref="J95:K95"/>
    <mergeCell ref="L95:M95"/>
    <mergeCell ref="Q95:R95"/>
    <mergeCell ref="S95:U95"/>
    <mergeCell ref="D94:E94"/>
    <mergeCell ref="G94:H94"/>
    <mergeCell ref="J94:K94"/>
    <mergeCell ref="L94:M94"/>
    <mergeCell ref="Q94:R94"/>
    <mergeCell ref="S94:U94"/>
    <mergeCell ref="D93:E93"/>
    <mergeCell ref="G93:H93"/>
    <mergeCell ref="J93:K93"/>
    <mergeCell ref="L93:M93"/>
    <mergeCell ref="Q93:R93"/>
    <mergeCell ref="S93:U93"/>
    <mergeCell ref="D98:E98"/>
    <mergeCell ref="G98:H98"/>
    <mergeCell ref="L98:M98"/>
    <mergeCell ref="Q98:R98"/>
    <mergeCell ref="S98:U98"/>
    <mergeCell ref="D99:E99"/>
    <mergeCell ref="G99:H99"/>
    <mergeCell ref="L99:M99"/>
    <mergeCell ref="Q99:R99"/>
    <mergeCell ref="S99:U99"/>
    <mergeCell ref="D97:E97"/>
    <mergeCell ref="G97:H97"/>
    <mergeCell ref="L97:M97"/>
    <mergeCell ref="Q97:R97"/>
    <mergeCell ref="S97:U97"/>
    <mergeCell ref="D96:E96"/>
    <mergeCell ref="G96:H96"/>
    <mergeCell ref="J96:K96"/>
    <mergeCell ref="L96:M96"/>
    <mergeCell ref="Q96:R96"/>
    <mergeCell ref="S96:U96"/>
    <mergeCell ref="D102:E102"/>
    <mergeCell ref="G102:H102"/>
    <mergeCell ref="L102:M102"/>
    <mergeCell ref="Q102:R102"/>
    <mergeCell ref="S102:U102"/>
    <mergeCell ref="D103:E103"/>
    <mergeCell ref="G103:H103"/>
    <mergeCell ref="L103:M103"/>
    <mergeCell ref="Q103:R103"/>
    <mergeCell ref="S103:U103"/>
    <mergeCell ref="D100:E100"/>
    <mergeCell ref="G100:H100"/>
    <mergeCell ref="L100:M100"/>
    <mergeCell ref="Q100:R100"/>
    <mergeCell ref="S100:U100"/>
    <mergeCell ref="D101:E101"/>
    <mergeCell ref="G101:H101"/>
    <mergeCell ref="L101:M101"/>
    <mergeCell ref="Q101:R101"/>
    <mergeCell ref="S101:U101"/>
    <mergeCell ref="D106:E106"/>
    <mergeCell ref="G106:H106"/>
    <mergeCell ref="L106:M106"/>
    <mergeCell ref="Q106:R106"/>
    <mergeCell ref="S106:U106"/>
    <mergeCell ref="D107:E107"/>
    <mergeCell ref="G107:H107"/>
    <mergeCell ref="L107:M107"/>
    <mergeCell ref="Q107:R107"/>
    <mergeCell ref="S107:U107"/>
    <mergeCell ref="D104:E104"/>
    <mergeCell ref="G104:H104"/>
    <mergeCell ref="L104:M104"/>
    <mergeCell ref="Q104:R104"/>
    <mergeCell ref="S104:U104"/>
    <mergeCell ref="D105:E105"/>
    <mergeCell ref="G105:H105"/>
    <mergeCell ref="L105:M105"/>
    <mergeCell ref="Q105:R105"/>
    <mergeCell ref="S105:U105"/>
    <mergeCell ref="G110:H110"/>
    <mergeCell ref="Q110:R110"/>
    <mergeCell ref="Q111:R111"/>
    <mergeCell ref="D108:E108"/>
    <mergeCell ref="G108:H108"/>
    <mergeCell ref="L108:M108"/>
    <mergeCell ref="Q108:R108"/>
    <mergeCell ref="S108:U108"/>
    <mergeCell ref="D109:E109"/>
    <mergeCell ref="G109:H109"/>
    <mergeCell ref="L109:M109"/>
    <mergeCell ref="Q109:R109"/>
    <mergeCell ref="S109:U109"/>
    <mergeCell ref="L117:M117"/>
    <mergeCell ref="S112:U112"/>
    <mergeCell ref="Q113:R113"/>
    <mergeCell ref="B112:C112"/>
    <mergeCell ref="D112:E112"/>
    <mergeCell ref="G112:I112"/>
    <mergeCell ref="J112:K112"/>
    <mergeCell ref="L112:M112"/>
    <mergeCell ref="Q112:R112"/>
    <mergeCell ref="G113:H113"/>
    <mergeCell ref="B115:U115"/>
    <mergeCell ref="B116:C117"/>
    <mergeCell ref="D116:E117"/>
    <mergeCell ref="F116:F117"/>
    <mergeCell ref="G116:K116"/>
    <mergeCell ref="L116:M116"/>
    <mergeCell ref="N116:R116"/>
    <mergeCell ref="S119:U119"/>
    <mergeCell ref="B120:C120"/>
    <mergeCell ref="D120:E120"/>
    <mergeCell ref="G120:I120"/>
    <mergeCell ref="J120:K120"/>
    <mergeCell ref="L120:M120"/>
    <mergeCell ref="Q120:R120"/>
    <mergeCell ref="S120:U120"/>
    <mergeCell ref="G118:I118"/>
    <mergeCell ref="J118:K118"/>
    <mergeCell ref="L118:M118"/>
    <mergeCell ref="Q118:R118"/>
    <mergeCell ref="B119:C119"/>
    <mergeCell ref="D119:E119"/>
    <mergeCell ref="G119:I119"/>
    <mergeCell ref="J119:K119"/>
    <mergeCell ref="L119:M119"/>
    <mergeCell ref="Q119:R119"/>
    <mergeCell ref="S123:U123"/>
    <mergeCell ref="B124:C124"/>
    <mergeCell ref="D124:E124"/>
    <mergeCell ref="G124:I124"/>
    <mergeCell ref="J124:K124"/>
    <mergeCell ref="L124:M124"/>
    <mergeCell ref="Q124:R124"/>
    <mergeCell ref="S124:U124"/>
    <mergeCell ref="B123:C123"/>
    <mergeCell ref="D123:E123"/>
    <mergeCell ref="G123:I123"/>
    <mergeCell ref="J123:K123"/>
    <mergeCell ref="L123:M123"/>
    <mergeCell ref="Q123:R123"/>
    <mergeCell ref="S121:U121"/>
    <mergeCell ref="B122:C122"/>
    <mergeCell ref="D122:E122"/>
    <mergeCell ref="G122:I122"/>
    <mergeCell ref="J122:K122"/>
    <mergeCell ref="L122:M122"/>
    <mergeCell ref="Q122:R122"/>
    <mergeCell ref="S122:U122"/>
    <mergeCell ref="B121:C121"/>
    <mergeCell ref="D121:E121"/>
    <mergeCell ref="G121:I121"/>
    <mergeCell ref="J121:K121"/>
    <mergeCell ref="L121:M121"/>
    <mergeCell ref="Q121:R121"/>
    <mergeCell ref="S127:U127"/>
    <mergeCell ref="B128:C128"/>
    <mergeCell ref="D128:E128"/>
    <mergeCell ref="G128:I128"/>
    <mergeCell ref="J128:K128"/>
    <mergeCell ref="L128:M128"/>
    <mergeCell ref="Q128:R128"/>
    <mergeCell ref="S128:U128"/>
    <mergeCell ref="B127:C127"/>
    <mergeCell ref="D127:E127"/>
    <mergeCell ref="G127:I127"/>
    <mergeCell ref="J127:K127"/>
    <mergeCell ref="L127:M127"/>
    <mergeCell ref="Q127:R127"/>
    <mergeCell ref="S125:U125"/>
    <mergeCell ref="B126:C126"/>
    <mergeCell ref="D126:E126"/>
    <mergeCell ref="G126:I126"/>
    <mergeCell ref="J126:K126"/>
    <mergeCell ref="L126:M126"/>
    <mergeCell ref="Q126:R126"/>
    <mergeCell ref="S126:U126"/>
    <mergeCell ref="B125:C125"/>
    <mergeCell ref="D125:E125"/>
    <mergeCell ref="G125:I125"/>
    <mergeCell ref="J125:K125"/>
    <mergeCell ref="L125:M125"/>
    <mergeCell ref="Q125:R125"/>
    <mergeCell ref="S131:U131"/>
    <mergeCell ref="B132:C132"/>
    <mergeCell ref="D132:E132"/>
    <mergeCell ref="G132:I132"/>
    <mergeCell ref="J132:K132"/>
    <mergeCell ref="L132:M132"/>
    <mergeCell ref="Q132:R132"/>
    <mergeCell ref="S132:U132"/>
    <mergeCell ref="B131:C131"/>
    <mergeCell ref="D131:E131"/>
    <mergeCell ref="G131:I131"/>
    <mergeCell ref="J131:K131"/>
    <mergeCell ref="L131:M131"/>
    <mergeCell ref="Q131:R131"/>
    <mergeCell ref="S129:U129"/>
    <mergeCell ref="B130:C130"/>
    <mergeCell ref="D130:E130"/>
    <mergeCell ref="G130:I130"/>
    <mergeCell ref="J130:K130"/>
    <mergeCell ref="L130:M130"/>
    <mergeCell ref="Q130:R130"/>
    <mergeCell ref="S130:U130"/>
    <mergeCell ref="B129:C129"/>
    <mergeCell ref="D129:E129"/>
    <mergeCell ref="G129:I129"/>
    <mergeCell ref="J129:K129"/>
    <mergeCell ref="L129:M129"/>
    <mergeCell ref="Q129:R129"/>
    <mergeCell ref="S135:U135"/>
    <mergeCell ref="B136:C136"/>
    <mergeCell ref="D136:E136"/>
    <mergeCell ref="G136:I136"/>
    <mergeCell ref="J136:K136"/>
    <mergeCell ref="L136:M136"/>
    <mergeCell ref="Q136:R136"/>
    <mergeCell ref="S136:U136"/>
    <mergeCell ref="B135:C135"/>
    <mergeCell ref="D135:E135"/>
    <mergeCell ref="G135:I135"/>
    <mergeCell ref="J135:K135"/>
    <mergeCell ref="L135:M135"/>
    <mergeCell ref="Q135:R135"/>
    <mergeCell ref="S133:U133"/>
    <mergeCell ref="B134:C134"/>
    <mergeCell ref="D134:E134"/>
    <mergeCell ref="G134:I134"/>
    <mergeCell ref="J134:K134"/>
    <mergeCell ref="L134:M134"/>
    <mergeCell ref="Q134:R134"/>
    <mergeCell ref="S134:U134"/>
    <mergeCell ref="B133:C133"/>
    <mergeCell ref="D133:E133"/>
    <mergeCell ref="G133:I133"/>
    <mergeCell ref="J133:K133"/>
    <mergeCell ref="L133:M133"/>
    <mergeCell ref="Q133:R133"/>
    <mergeCell ref="S139:U139"/>
    <mergeCell ref="B140:C140"/>
    <mergeCell ref="D140:E140"/>
    <mergeCell ref="G140:I140"/>
    <mergeCell ref="J140:K140"/>
    <mergeCell ref="L140:M140"/>
    <mergeCell ref="Q140:R140"/>
    <mergeCell ref="S140:U140"/>
    <mergeCell ref="B139:C139"/>
    <mergeCell ref="D139:E139"/>
    <mergeCell ref="G139:I139"/>
    <mergeCell ref="J139:K139"/>
    <mergeCell ref="L139:M139"/>
    <mergeCell ref="Q139:R139"/>
    <mergeCell ref="S137:U137"/>
    <mergeCell ref="B138:C138"/>
    <mergeCell ref="D138:E138"/>
    <mergeCell ref="G138:I138"/>
    <mergeCell ref="J138:K138"/>
    <mergeCell ref="L138:M138"/>
    <mergeCell ref="Q138:R138"/>
    <mergeCell ref="S138:U138"/>
    <mergeCell ref="B137:C137"/>
    <mergeCell ref="D137:E137"/>
    <mergeCell ref="G137:I137"/>
    <mergeCell ref="J137:K137"/>
    <mergeCell ref="L137:M137"/>
    <mergeCell ref="Q137:R137"/>
    <mergeCell ref="L143:M143"/>
    <mergeCell ref="Q143:R143"/>
    <mergeCell ref="B144:C144"/>
    <mergeCell ref="D144:E144"/>
    <mergeCell ref="G144:I144"/>
    <mergeCell ref="J144:K144"/>
    <mergeCell ref="L144:M144"/>
    <mergeCell ref="Q144:R144"/>
    <mergeCell ref="B141:U141"/>
    <mergeCell ref="B142:C143"/>
    <mergeCell ref="D142:E143"/>
    <mergeCell ref="F142:F143"/>
    <mergeCell ref="G142:K142"/>
    <mergeCell ref="L142:M142"/>
    <mergeCell ref="N142:R142"/>
    <mergeCell ref="S142:U143"/>
    <mergeCell ref="G143:I143"/>
    <mergeCell ref="J143:K143"/>
    <mergeCell ref="S146:U146"/>
    <mergeCell ref="B147:C147"/>
    <mergeCell ref="D147:E147"/>
    <mergeCell ref="G147:I147"/>
    <mergeCell ref="J147:K147"/>
    <mergeCell ref="L147:M147"/>
    <mergeCell ref="Q147:R147"/>
    <mergeCell ref="S147:U147"/>
    <mergeCell ref="B146:C146"/>
    <mergeCell ref="D146:E146"/>
    <mergeCell ref="G146:I146"/>
    <mergeCell ref="J146:K146"/>
    <mergeCell ref="L146:M146"/>
    <mergeCell ref="Q146:R146"/>
    <mergeCell ref="S144:U144"/>
    <mergeCell ref="B145:C145"/>
    <mergeCell ref="D145:E145"/>
    <mergeCell ref="G145:I145"/>
    <mergeCell ref="J145:K145"/>
    <mergeCell ref="L145:M145"/>
    <mergeCell ref="Q145:R145"/>
    <mergeCell ref="S145:U145"/>
    <mergeCell ref="S150:U150"/>
    <mergeCell ref="B151:C151"/>
    <mergeCell ref="D151:E151"/>
    <mergeCell ref="G151:I151"/>
    <mergeCell ref="J151:K151"/>
    <mergeCell ref="L151:M151"/>
    <mergeCell ref="Q151:R151"/>
    <mergeCell ref="S151:U151"/>
    <mergeCell ref="B150:C150"/>
    <mergeCell ref="D150:E150"/>
    <mergeCell ref="G150:I150"/>
    <mergeCell ref="J150:K150"/>
    <mergeCell ref="L150:M150"/>
    <mergeCell ref="Q150:R150"/>
    <mergeCell ref="S148:U148"/>
    <mergeCell ref="D149:E149"/>
    <mergeCell ref="G149:H149"/>
    <mergeCell ref="J149:K149"/>
    <mergeCell ref="L149:M149"/>
    <mergeCell ref="Q149:R149"/>
    <mergeCell ref="S149:U149"/>
    <mergeCell ref="B148:C148"/>
    <mergeCell ref="D148:E148"/>
    <mergeCell ref="G148:I148"/>
    <mergeCell ref="J148:K148"/>
    <mergeCell ref="L148:M148"/>
    <mergeCell ref="Q148:R148"/>
    <mergeCell ref="S154:U154"/>
    <mergeCell ref="B155:C155"/>
    <mergeCell ref="D155:E155"/>
    <mergeCell ref="G155:I155"/>
    <mergeCell ref="J155:K155"/>
    <mergeCell ref="L155:M155"/>
    <mergeCell ref="Q155:R155"/>
    <mergeCell ref="S155:U155"/>
    <mergeCell ref="B154:C154"/>
    <mergeCell ref="D154:E154"/>
    <mergeCell ref="G154:I154"/>
    <mergeCell ref="J154:K154"/>
    <mergeCell ref="L154:M154"/>
    <mergeCell ref="Q154:R154"/>
    <mergeCell ref="S152:U152"/>
    <mergeCell ref="B153:C153"/>
    <mergeCell ref="D153:E153"/>
    <mergeCell ref="G153:I153"/>
    <mergeCell ref="J153:K153"/>
    <mergeCell ref="L153:M153"/>
    <mergeCell ref="Q153:R153"/>
    <mergeCell ref="S153:U153"/>
    <mergeCell ref="B152:C152"/>
    <mergeCell ref="D152:E152"/>
    <mergeCell ref="G152:I152"/>
    <mergeCell ref="J152:K152"/>
    <mergeCell ref="L152:M152"/>
    <mergeCell ref="Q152:R152"/>
    <mergeCell ref="S158:U158"/>
    <mergeCell ref="B159:U159"/>
    <mergeCell ref="B160:C161"/>
    <mergeCell ref="D160:E161"/>
    <mergeCell ref="F160:F161"/>
    <mergeCell ref="G160:K160"/>
    <mergeCell ref="L160:M160"/>
    <mergeCell ref="N160:R160"/>
    <mergeCell ref="S160:U161"/>
    <mergeCell ref="G161:I161"/>
    <mergeCell ref="B158:C158"/>
    <mergeCell ref="D158:E158"/>
    <mergeCell ref="G158:I158"/>
    <mergeCell ref="J158:K158"/>
    <mergeCell ref="L158:M158"/>
    <mergeCell ref="Q158:R158"/>
    <mergeCell ref="S156:U156"/>
    <mergeCell ref="B157:C157"/>
    <mergeCell ref="D157:E157"/>
    <mergeCell ref="G157:I157"/>
    <mergeCell ref="J157:K157"/>
    <mergeCell ref="L157:M157"/>
    <mergeCell ref="Q157:R157"/>
    <mergeCell ref="S157:U157"/>
    <mergeCell ref="B156:C156"/>
    <mergeCell ref="D156:E156"/>
    <mergeCell ref="G156:I156"/>
    <mergeCell ref="J156:K156"/>
    <mergeCell ref="L156:M156"/>
    <mergeCell ref="Q156:R156"/>
    <mergeCell ref="S162:U162"/>
    <mergeCell ref="B163:C163"/>
    <mergeCell ref="D163:E163"/>
    <mergeCell ref="G163:I163"/>
    <mergeCell ref="J163:K163"/>
    <mergeCell ref="L163:M163"/>
    <mergeCell ref="Q163:R163"/>
    <mergeCell ref="S163:U163"/>
    <mergeCell ref="J161:K161"/>
    <mergeCell ref="L161:M161"/>
    <mergeCell ref="Q161:R161"/>
    <mergeCell ref="B162:C162"/>
    <mergeCell ref="D162:E162"/>
    <mergeCell ref="G162:I162"/>
    <mergeCell ref="J162:K162"/>
    <mergeCell ref="L162:M162"/>
    <mergeCell ref="Q162:R162"/>
    <mergeCell ref="S166:U166"/>
    <mergeCell ref="B167:C167"/>
    <mergeCell ref="D167:E167"/>
    <mergeCell ref="G167:I167"/>
    <mergeCell ref="J167:K167"/>
    <mergeCell ref="L167:M167"/>
    <mergeCell ref="Q167:R167"/>
    <mergeCell ref="S167:U167"/>
    <mergeCell ref="B166:C166"/>
    <mergeCell ref="D166:E166"/>
    <mergeCell ref="G166:I166"/>
    <mergeCell ref="J166:K166"/>
    <mergeCell ref="L166:M166"/>
    <mergeCell ref="Q166:R166"/>
    <mergeCell ref="S164:U164"/>
    <mergeCell ref="B165:C165"/>
    <mergeCell ref="D165:E165"/>
    <mergeCell ref="G165:I165"/>
    <mergeCell ref="J165:K165"/>
    <mergeCell ref="L165:M165"/>
    <mergeCell ref="Q165:R165"/>
    <mergeCell ref="S165:U165"/>
    <mergeCell ref="B164:C164"/>
    <mergeCell ref="D164:E164"/>
    <mergeCell ref="G164:I164"/>
    <mergeCell ref="J164:K164"/>
    <mergeCell ref="L164:M164"/>
    <mergeCell ref="Q164:R164"/>
    <mergeCell ref="S170:U170"/>
    <mergeCell ref="B172:U172"/>
    <mergeCell ref="B173:C174"/>
    <mergeCell ref="D173:E174"/>
    <mergeCell ref="F173:F174"/>
    <mergeCell ref="G173:K173"/>
    <mergeCell ref="L173:M173"/>
    <mergeCell ref="N173:R173"/>
    <mergeCell ref="S173:U174"/>
    <mergeCell ref="G174:I174"/>
    <mergeCell ref="B170:C170"/>
    <mergeCell ref="D170:E170"/>
    <mergeCell ref="G170:I170"/>
    <mergeCell ref="J170:K170"/>
    <mergeCell ref="L170:M170"/>
    <mergeCell ref="Q170:R170"/>
    <mergeCell ref="S168:U168"/>
    <mergeCell ref="B169:C169"/>
    <mergeCell ref="D169:E169"/>
    <mergeCell ref="G169:I169"/>
    <mergeCell ref="J169:K169"/>
    <mergeCell ref="L169:M169"/>
    <mergeCell ref="Q169:R169"/>
    <mergeCell ref="S169:U169"/>
    <mergeCell ref="B168:C168"/>
    <mergeCell ref="D168:E168"/>
    <mergeCell ref="G168:I168"/>
    <mergeCell ref="J168:K168"/>
    <mergeCell ref="L168:M168"/>
    <mergeCell ref="Q168:R168"/>
    <mergeCell ref="S175:U175"/>
    <mergeCell ref="B176:C176"/>
    <mergeCell ref="D176:E176"/>
    <mergeCell ref="G176:I176"/>
    <mergeCell ref="J176:K176"/>
    <mergeCell ref="L176:M176"/>
    <mergeCell ref="Q176:R176"/>
    <mergeCell ref="S176:U176"/>
    <mergeCell ref="J174:K174"/>
    <mergeCell ref="L174:M174"/>
    <mergeCell ref="Q174:R174"/>
    <mergeCell ref="B175:C175"/>
    <mergeCell ref="D175:E175"/>
    <mergeCell ref="G175:I175"/>
    <mergeCell ref="J175:K175"/>
    <mergeCell ref="L175:M175"/>
    <mergeCell ref="Q175:R175"/>
    <mergeCell ref="S179:U179"/>
    <mergeCell ref="B180:C180"/>
    <mergeCell ref="D180:E180"/>
    <mergeCell ref="G180:I180"/>
    <mergeCell ref="J180:K180"/>
    <mergeCell ref="L180:M180"/>
    <mergeCell ref="Q180:R180"/>
    <mergeCell ref="S180:U180"/>
    <mergeCell ref="B179:C179"/>
    <mergeCell ref="D179:E179"/>
    <mergeCell ref="G179:I179"/>
    <mergeCell ref="J179:K179"/>
    <mergeCell ref="L179:M179"/>
    <mergeCell ref="Q179:R179"/>
    <mergeCell ref="S177:U177"/>
    <mergeCell ref="B178:C178"/>
    <mergeCell ref="D178:E178"/>
    <mergeCell ref="G178:I178"/>
    <mergeCell ref="J178:K178"/>
    <mergeCell ref="L178:M178"/>
    <mergeCell ref="Q178:R178"/>
    <mergeCell ref="S178:U178"/>
    <mergeCell ref="B177:C177"/>
    <mergeCell ref="D177:E177"/>
    <mergeCell ref="G177:I177"/>
    <mergeCell ref="J177:K177"/>
    <mergeCell ref="L177:M177"/>
    <mergeCell ref="Q177:R177"/>
    <mergeCell ref="S183:U183"/>
    <mergeCell ref="B184:C184"/>
    <mergeCell ref="D184:E184"/>
    <mergeCell ref="G184:I184"/>
    <mergeCell ref="J184:K184"/>
    <mergeCell ref="L184:M184"/>
    <mergeCell ref="Q184:R184"/>
    <mergeCell ref="S184:U184"/>
    <mergeCell ref="B183:C183"/>
    <mergeCell ref="D183:E183"/>
    <mergeCell ref="G183:I183"/>
    <mergeCell ref="J183:K183"/>
    <mergeCell ref="L183:M183"/>
    <mergeCell ref="Q183:R183"/>
    <mergeCell ref="S181:U181"/>
    <mergeCell ref="B182:C182"/>
    <mergeCell ref="D182:E182"/>
    <mergeCell ref="G182:I182"/>
    <mergeCell ref="J182:K182"/>
    <mergeCell ref="L182:M182"/>
    <mergeCell ref="Q182:R182"/>
    <mergeCell ref="S182:U182"/>
    <mergeCell ref="B181:C181"/>
    <mergeCell ref="D181:E181"/>
    <mergeCell ref="G181:I181"/>
    <mergeCell ref="J181:K181"/>
    <mergeCell ref="L181:M181"/>
    <mergeCell ref="Q181:R181"/>
    <mergeCell ref="S187:U187"/>
    <mergeCell ref="B188:C188"/>
    <mergeCell ref="D188:E188"/>
    <mergeCell ref="G188:H188"/>
    <mergeCell ref="J188:K188"/>
    <mergeCell ref="L188:M188"/>
    <mergeCell ref="Q188:R188"/>
    <mergeCell ref="S188:U188"/>
    <mergeCell ref="B187:C187"/>
    <mergeCell ref="D187:E187"/>
    <mergeCell ref="G187:I187"/>
    <mergeCell ref="J187:K187"/>
    <mergeCell ref="L187:M187"/>
    <mergeCell ref="Q187:R187"/>
    <mergeCell ref="S185:U185"/>
    <mergeCell ref="B186:C186"/>
    <mergeCell ref="D186:E186"/>
    <mergeCell ref="G186:I186"/>
    <mergeCell ref="J186:K186"/>
    <mergeCell ref="L186:M186"/>
    <mergeCell ref="Q186:R186"/>
    <mergeCell ref="S186:U186"/>
    <mergeCell ref="B185:C185"/>
    <mergeCell ref="D185:E185"/>
    <mergeCell ref="G185:I185"/>
    <mergeCell ref="J185:K185"/>
    <mergeCell ref="L185:M185"/>
    <mergeCell ref="Q185:R185"/>
    <mergeCell ref="L194:M194"/>
    <mergeCell ref="Q194:R194"/>
    <mergeCell ref="B195:C195"/>
    <mergeCell ref="D195:E195"/>
    <mergeCell ref="G195:I195"/>
    <mergeCell ref="J195:K195"/>
    <mergeCell ref="L195:M195"/>
    <mergeCell ref="Q195:R195"/>
    <mergeCell ref="B192:U192"/>
    <mergeCell ref="B193:C194"/>
    <mergeCell ref="D193:E194"/>
    <mergeCell ref="F193:F194"/>
    <mergeCell ref="G193:K193"/>
    <mergeCell ref="L193:M193"/>
    <mergeCell ref="N193:R193"/>
    <mergeCell ref="S193:U194"/>
    <mergeCell ref="G194:I194"/>
    <mergeCell ref="J194:K194"/>
    <mergeCell ref="S197:U197"/>
    <mergeCell ref="B198:C198"/>
    <mergeCell ref="D198:E198"/>
    <mergeCell ref="G198:I198"/>
    <mergeCell ref="J198:K198"/>
    <mergeCell ref="L198:M198"/>
    <mergeCell ref="Q198:R198"/>
    <mergeCell ref="S198:U198"/>
    <mergeCell ref="B197:C197"/>
    <mergeCell ref="D197:E197"/>
    <mergeCell ref="G197:I197"/>
    <mergeCell ref="J197:K197"/>
    <mergeCell ref="L197:M197"/>
    <mergeCell ref="Q197:R197"/>
    <mergeCell ref="S195:U195"/>
    <mergeCell ref="B196:C196"/>
    <mergeCell ref="D196:E196"/>
    <mergeCell ref="G196:I196"/>
    <mergeCell ref="J196:K196"/>
    <mergeCell ref="L196:M196"/>
    <mergeCell ref="Q196:R196"/>
    <mergeCell ref="S196:U196"/>
    <mergeCell ref="S201:U201"/>
    <mergeCell ref="B202:C202"/>
    <mergeCell ref="D202:E202"/>
    <mergeCell ref="G202:I202"/>
    <mergeCell ref="J202:K202"/>
    <mergeCell ref="L202:M202"/>
    <mergeCell ref="Q202:R202"/>
    <mergeCell ref="S202:U202"/>
    <mergeCell ref="B201:C201"/>
    <mergeCell ref="D201:E201"/>
    <mergeCell ref="G201:I201"/>
    <mergeCell ref="J201:K201"/>
    <mergeCell ref="L201:M201"/>
    <mergeCell ref="Q201:R201"/>
    <mergeCell ref="S199:U199"/>
    <mergeCell ref="V199:W199"/>
    <mergeCell ref="X199:Z199"/>
    <mergeCell ref="B200:C200"/>
    <mergeCell ref="D200:E200"/>
    <mergeCell ref="G200:I200"/>
    <mergeCell ref="J200:K200"/>
    <mergeCell ref="L200:M200"/>
    <mergeCell ref="Q200:R200"/>
    <mergeCell ref="S200:U200"/>
    <mergeCell ref="B199:C199"/>
    <mergeCell ref="D199:E199"/>
    <mergeCell ref="G199:I199"/>
    <mergeCell ref="J199:K199"/>
    <mergeCell ref="L199:M199"/>
    <mergeCell ref="Q199:R199"/>
    <mergeCell ref="S205:U205"/>
    <mergeCell ref="B206:C206"/>
    <mergeCell ref="D206:E206"/>
    <mergeCell ref="G206:I206"/>
    <mergeCell ref="J206:K206"/>
    <mergeCell ref="L206:M206"/>
    <mergeCell ref="Q206:R206"/>
    <mergeCell ref="S206:U206"/>
    <mergeCell ref="B205:C205"/>
    <mergeCell ref="D205:E205"/>
    <mergeCell ref="G205:I205"/>
    <mergeCell ref="J205:K205"/>
    <mergeCell ref="L205:M205"/>
    <mergeCell ref="Q205:R205"/>
    <mergeCell ref="S203:U203"/>
    <mergeCell ref="B204:C204"/>
    <mergeCell ref="D204:E204"/>
    <mergeCell ref="G204:I204"/>
    <mergeCell ref="J204:K204"/>
    <mergeCell ref="L204:M204"/>
    <mergeCell ref="Q204:R204"/>
    <mergeCell ref="S204:U204"/>
    <mergeCell ref="B203:C203"/>
    <mergeCell ref="D203:E203"/>
    <mergeCell ref="G203:I203"/>
    <mergeCell ref="J203:K203"/>
    <mergeCell ref="L203:M203"/>
    <mergeCell ref="Q203:R203"/>
    <mergeCell ref="S209:U209"/>
    <mergeCell ref="B210:C210"/>
    <mergeCell ref="D210:E210"/>
    <mergeCell ref="G210:I210"/>
    <mergeCell ref="J210:K210"/>
    <mergeCell ref="L210:M210"/>
    <mergeCell ref="Q210:R210"/>
    <mergeCell ref="S210:U210"/>
    <mergeCell ref="B209:C209"/>
    <mergeCell ref="D209:E209"/>
    <mergeCell ref="G209:I209"/>
    <mergeCell ref="J209:K209"/>
    <mergeCell ref="L209:M209"/>
    <mergeCell ref="Q209:R209"/>
    <mergeCell ref="S207:U207"/>
    <mergeCell ref="B208:C208"/>
    <mergeCell ref="D208:E208"/>
    <mergeCell ref="G208:I208"/>
    <mergeCell ref="J208:K208"/>
    <mergeCell ref="L208:M208"/>
    <mergeCell ref="Q208:R208"/>
    <mergeCell ref="S208:U208"/>
    <mergeCell ref="B207:C207"/>
    <mergeCell ref="D207:E207"/>
    <mergeCell ref="G207:I207"/>
    <mergeCell ref="J207:K207"/>
    <mergeCell ref="L207:M207"/>
    <mergeCell ref="Q207:R207"/>
    <mergeCell ref="S213:U213"/>
    <mergeCell ref="B214:C214"/>
    <mergeCell ref="D214:E214"/>
    <mergeCell ref="G214:I214"/>
    <mergeCell ref="J214:K214"/>
    <mergeCell ref="L214:M214"/>
    <mergeCell ref="Q214:R214"/>
    <mergeCell ref="S214:U214"/>
    <mergeCell ref="B213:C213"/>
    <mergeCell ref="D213:E213"/>
    <mergeCell ref="G213:I213"/>
    <mergeCell ref="J213:K213"/>
    <mergeCell ref="L213:M213"/>
    <mergeCell ref="Q213:R213"/>
    <mergeCell ref="S211:U211"/>
    <mergeCell ref="B212:C212"/>
    <mergeCell ref="D212:E212"/>
    <mergeCell ref="G212:I212"/>
    <mergeCell ref="J212:K212"/>
    <mergeCell ref="L212:M212"/>
    <mergeCell ref="Q212:R212"/>
    <mergeCell ref="S212:U212"/>
    <mergeCell ref="B211:C211"/>
    <mergeCell ref="D211:E211"/>
    <mergeCell ref="G211:I211"/>
    <mergeCell ref="J211:K211"/>
    <mergeCell ref="L211:M211"/>
    <mergeCell ref="Q211:R211"/>
    <mergeCell ref="S217:U217"/>
    <mergeCell ref="B218:C218"/>
    <mergeCell ref="D218:E218"/>
    <mergeCell ref="G218:I218"/>
    <mergeCell ref="J218:K218"/>
    <mergeCell ref="L218:M218"/>
    <mergeCell ref="Q218:R218"/>
    <mergeCell ref="S218:U218"/>
    <mergeCell ref="B217:C217"/>
    <mergeCell ref="D217:E217"/>
    <mergeCell ref="G217:I217"/>
    <mergeCell ref="J217:K217"/>
    <mergeCell ref="L217:M217"/>
    <mergeCell ref="Q217:R217"/>
    <mergeCell ref="S215:U215"/>
    <mergeCell ref="B216:C216"/>
    <mergeCell ref="D216:E216"/>
    <mergeCell ref="G216:I216"/>
    <mergeCell ref="J216:K216"/>
    <mergeCell ref="L216:M216"/>
    <mergeCell ref="Q216:R216"/>
    <mergeCell ref="S216:U216"/>
    <mergeCell ref="B215:C215"/>
    <mergeCell ref="D215:E215"/>
    <mergeCell ref="G215:I215"/>
    <mergeCell ref="J215:K215"/>
    <mergeCell ref="L215:M215"/>
    <mergeCell ref="Q215:R215"/>
    <mergeCell ref="S221:U221"/>
    <mergeCell ref="B222:C222"/>
    <mergeCell ref="D222:E222"/>
    <mergeCell ref="G222:I222"/>
    <mergeCell ref="J222:K222"/>
    <mergeCell ref="L222:M222"/>
    <mergeCell ref="Q222:R222"/>
    <mergeCell ref="S222:U222"/>
    <mergeCell ref="B221:C221"/>
    <mergeCell ref="D221:E221"/>
    <mergeCell ref="G221:I221"/>
    <mergeCell ref="J221:K221"/>
    <mergeCell ref="L221:M221"/>
    <mergeCell ref="Q221:R221"/>
    <mergeCell ref="S219:U219"/>
    <mergeCell ref="B220:C220"/>
    <mergeCell ref="D220:E220"/>
    <mergeCell ref="G220:I220"/>
    <mergeCell ref="J220:K220"/>
    <mergeCell ref="L220:M220"/>
    <mergeCell ref="Q220:R220"/>
    <mergeCell ref="S220:U220"/>
    <mergeCell ref="B219:C219"/>
    <mergeCell ref="D219:E219"/>
    <mergeCell ref="G219:I219"/>
    <mergeCell ref="J219:K219"/>
    <mergeCell ref="L219:M219"/>
    <mergeCell ref="Q219:R219"/>
    <mergeCell ref="S225:U225"/>
    <mergeCell ref="B226:C226"/>
    <mergeCell ref="D226:E226"/>
    <mergeCell ref="G226:I226"/>
    <mergeCell ref="J226:K226"/>
    <mergeCell ref="L226:M226"/>
    <mergeCell ref="Q226:R226"/>
    <mergeCell ref="S226:U226"/>
    <mergeCell ref="B225:C225"/>
    <mergeCell ref="D225:E225"/>
    <mergeCell ref="G225:I225"/>
    <mergeCell ref="J225:K225"/>
    <mergeCell ref="L225:M225"/>
    <mergeCell ref="Q225:R225"/>
    <mergeCell ref="S223:U223"/>
    <mergeCell ref="B224:C224"/>
    <mergeCell ref="D224:E224"/>
    <mergeCell ref="G224:I224"/>
    <mergeCell ref="J224:K224"/>
    <mergeCell ref="L224:M224"/>
    <mergeCell ref="Q224:R224"/>
    <mergeCell ref="S224:U224"/>
    <mergeCell ref="B223:C223"/>
    <mergeCell ref="D223:E223"/>
    <mergeCell ref="G223:I223"/>
    <mergeCell ref="J223:K223"/>
    <mergeCell ref="L223:M223"/>
    <mergeCell ref="Q223:R223"/>
    <mergeCell ref="L232:M232"/>
    <mergeCell ref="Q232:R232"/>
    <mergeCell ref="B233:C233"/>
    <mergeCell ref="D233:E233"/>
    <mergeCell ref="G233:I233"/>
    <mergeCell ref="J233:K233"/>
    <mergeCell ref="L233:M233"/>
    <mergeCell ref="Q233:R233"/>
    <mergeCell ref="B230:U230"/>
    <mergeCell ref="B231:C232"/>
    <mergeCell ref="D231:E232"/>
    <mergeCell ref="F231:F232"/>
    <mergeCell ref="G231:K231"/>
    <mergeCell ref="L231:M231"/>
    <mergeCell ref="N231:R231"/>
    <mergeCell ref="S231:U232"/>
    <mergeCell ref="G232:I232"/>
    <mergeCell ref="J232:K232"/>
    <mergeCell ref="J243:K243"/>
    <mergeCell ref="L243:M243"/>
    <mergeCell ref="Q243:R243"/>
    <mergeCell ref="B244:C244"/>
    <mergeCell ref="D244:E244"/>
    <mergeCell ref="G244:I244"/>
    <mergeCell ref="J244:K244"/>
    <mergeCell ref="L244:M244"/>
    <mergeCell ref="Q244:R244"/>
    <mergeCell ref="S233:U233"/>
    <mergeCell ref="B241:U241"/>
    <mergeCell ref="B242:C243"/>
    <mergeCell ref="D242:E243"/>
    <mergeCell ref="F242:F243"/>
    <mergeCell ref="G242:K242"/>
    <mergeCell ref="L242:M242"/>
    <mergeCell ref="N242:R242"/>
    <mergeCell ref="S242:U243"/>
    <mergeCell ref="G243:I243"/>
    <mergeCell ref="S246:U246"/>
    <mergeCell ref="B247:C247"/>
    <mergeCell ref="D247:E247"/>
    <mergeCell ref="G247:I247"/>
    <mergeCell ref="J247:K247"/>
    <mergeCell ref="L247:M247"/>
    <mergeCell ref="Q247:R247"/>
    <mergeCell ref="S247:U247"/>
    <mergeCell ref="B246:C246"/>
    <mergeCell ref="D246:E246"/>
    <mergeCell ref="G246:I246"/>
    <mergeCell ref="J246:K246"/>
    <mergeCell ref="L246:M246"/>
    <mergeCell ref="Q246:R246"/>
    <mergeCell ref="S244:U244"/>
    <mergeCell ref="B245:C245"/>
    <mergeCell ref="D245:E245"/>
    <mergeCell ref="G245:I245"/>
    <mergeCell ref="J245:K245"/>
    <mergeCell ref="L245:M245"/>
    <mergeCell ref="Q245:R245"/>
    <mergeCell ref="S245:U245"/>
    <mergeCell ref="S250:U250"/>
    <mergeCell ref="B251:C251"/>
    <mergeCell ref="D251:E251"/>
    <mergeCell ref="G251:I251"/>
    <mergeCell ref="J251:K251"/>
    <mergeCell ref="L251:M251"/>
    <mergeCell ref="Q251:R251"/>
    <mergeCell ref="S251:U251"/>
    <mergeCell ref="B250:C250"/>
    <mergeCell ref="D250:E250"/>
    <mergeCell ref="G250:I250"/>
    <mergeCell ref="J250:K250"/>
    <mergeCell ref="L250:M250"/>
    <mergeCell ref="Q250:R250"/>
    <mergeCell ref="S248:U248"/>
    <mergeCell ref="B249:C249"/>
    <mergeCell ref="D249:E249"/>
    <mergeCell ref="G249:I249"/>
    <mergeCell ref="J249:K249"/>
    <mergeCell ref="L249:M249"/>
    <mergeCell ref="Q249:R249"/>
    <mergeCell ref="S249:U249"/>
    <mergeCell ref="B248:C248"/>
    <mergeCell ref="D248:E248"/>
    <mergeCell ref="G248:I248"/>
    <mergeCell ref="J248:K248"/>
    <mergeCell ref="L248:M248"/>
    <mergeCell ref="Q248:R248"/>
    <mergeCell ref="S254:U254"/>
    <mergeCell ref="B255:C255"/>
    <mergeCell ref="D255:E255"/>
    <mergeCell ref="G255:I255"/>
    <mergeCell ref="J255:K255"/>
    <mergeCell ref="L255:M255"/>
    <mergeCell ref="Q255:R255"/>
    <mergeCell ref="S255:U255"/>
    <mergeCell ref="B254:C254"/>
    <mergeCell ref="D254:E254"/>
    <mergeCell ref="G254:I254"/>
    <mergeCell ref="J254:K254"/>
    <mergeCell ref="L254:M254"/>
    <mergeCell ref="Q254:R254"/>
    <mergeCell ref="S252:U252"/>
    <mergeCell ref="B253:C253"/>
    <mergeCell ref="D253:E253"/>
    <mergeCell ref="G253:I253"/>
    <mergeCell ref="J253:K253"/>
    <mergeCell ref="L253:M253"/>
    <mergeCell ref="Q253:R253"/>
    <mergeCell ref="S253:U253"/>
    <mergeCell ref="B252:C252"/>
    <mergeCell ref="D252:E252"/>
    <mergeCell ref="G252:I252"/>
    <mergeCell ref="J252:K252"/>
    <mergeCell ref="L252:M252"/>
    <mergeCell ref="Q252:R252"/>
    <mergeCell ref="S257:U257"/>
    <mergeCell ref="B258:C258"/>
    <mergeCell ref="D258:E258"/>
    <mergeCell ref="G258:I258"/>
    <mergeCell ref="J258:K258"/>
    <mergeCell ref="L258:M258"/>
    <mergeCell ref="Q258:R258"/>
    <mergeCell ref="S258:U258"/>
    <mergeCell ref="B257:C257"/>
    <mergeCell ref="D257:E257"/>
    <mergeCell ref="G257:I257"/>
    <mergeCell ref="J257:K257"/>
    <mergeCell ref="L257:M257"/>
    <mergeCell ref="Q257:R257"/>
    <mergeCell ref="D256:E256"/>
    <mergeCell ref="G256:I256"/>
    <mergeCell ref="J256:K256"/>
    <mergeCell ref="L256:M256"/>
    <mergeCell ref="Q256:R256"/>
    <mergeCell ref="S256:U256"/>
    <mergeCell ref="S261:U261"/>
    <mergeCell ref="B262:C262"/>
    <mergeCell ref="D262:E262"/>
    <mergeCell ref="G262:I262"/>
    <mergeCell ref="J262:K262"/>
    <mergeCell ref="L262:M262"/>
    <mergeCell ref="Q262:R262"/>
    <mergeCell ref="S262:U262"/>
    <mergeCell ref="B261:C261"/>
    <mergeCell ref="D261:E261"/>
    <mergeCell ref="G261:I261"/>
    <mergeCell ref="J261:K261"/>
    <mergeCell ref="L261:M261"/>
    <mergeCell ref="Q261:R261"/>
    <mergeCell ref="S259:U259"/>
    <mergeCell ref="B260:C260"/>
    <mergeCell ref="D260:E260"/>
    <mergeCell ref="G260:I260"/>
    <mergeCell ref="J260:K260"/>
    <mergeCell ref="L260:M260"/>
    <mergeCell ref="Q260:R260"/>
    <mergeCell ref="S260:U260"/>
    <mergeCell ref="B259:C259"/>
    <mergeCell ref="D259:E259"/>
    <mergeCell ref="G259:I259"/>
    <mergeCell ref="J259:K259"/>
    <mergeCell ref="L259:M259"/>
    <mergeCell ref="Q259:R259"/>
    <mergeCell ref="S265:U265"/>
    <mergeCell ref="B266:C266"/>
    <mergeCell ref="D266:E266"/>
    <mergeCell ref="G266:I266"/>
    <mergeCell ref="J266:K266"/>
    <mergeCell ref="L266:M266"/>
    <mergeCell ref="Q266:R266"/>
    <mergeCell ref="S266:U266"/>
    <mergeCell ref="B265:C265"/>
    <mergeCell ref="D265:E265"/>
    <mergeCell ref="G265:I265"/>
    <mergeCell ref="J265:K265"/>
    <mergeCell ref="L265:M265"/>
    <mergeCell ref="Q265:R265"/>
    <mergeCell ref="S263:U263"/>
    <mergeCell ref="B264:C264"/>
    <mergeCell ref="D264:E264"/>
    <mergeCell ref="G264:I264"/>
    <mergeCell ref="J264:K264"/>
    <mergeCell ref="L264:M264"/>
    <mergeCell ref="Q264:R264"/>
    <mergeCell ref="S264:U264"/>
    <mergeCell ref="B263:C263"/>
    <mergeCell ref="D263:E263"/>
    <mergeCell ref="G263:I263"/>
    <mergeCell ref="J263:K263"/>
    <mergeCell ref="L263:M263"/>
    <mergeCell ref="Q263:R263"/>
    <mergeCell ref="G269:H269"/>
    <mergeCell ref="Q269:R269"/>
    <mergeCell ref="B271:U271"/>
    <mergeCell ref="B272:C273"/>
    <mergeCell ref="D272:E273"/>
    <mergeCell ref="F272:F273"/>
    <mergeCell ref="G272:K272"/>
    <mergeCell ref="L272:M272"/>
    <mergeCell ref="N272:R272"/>
    <mergeCell ref="S272:U273"/>
    <mergeCell ref="S267:U267"/>
    <mergeCell ref="B268:C268"/>
    <mergeCell ref="D268:E268"/>
    <mergeCell ref="G268:I268"/>
    <mergeCell ref="J268:K268"/>
    <mergeCell ref="L268:M268"/>
    <mergeCell ref="Q268:R268"/>
    <mergeCell ref="S268:U268"/>
    <mergeCell ref="B267:C267"/>
    <mergeCell ref="D267:E267"/>
    <mergeCell ref="G267:I267"/>
    <mergeCell ref="J267:K267"/>
    <mergeCell ref="L267:M267"/>
    <mergeCell ref="Q267:R267"/>
    <mergeCell ref="S276:U276"/>
    <mergeCell ref="B276:C276"/>
    <mergeCell ref="D276:E276"/>
    <mergeCell ref="G276:I276"/>
    <mergeCell ref="J276:K276"/>
    <mergeCell ref="L276:M276"/>
    <mergeCell ref="Q276:R276"/>
    <mergeCell ref="Q274:R274"/>
    <mergeCell ref="S274:U274"/>
    <mergeCell ref="D275:E275"/>
    <mergeCell ref="G275:I275"/>
    <mergeCell ref="J275:K275"/>
    <mergeCell ref="L275:M275"/>
    <mergeCell ref="Q275:R275"/>
    <mergeCell ref="S275:U275"/>
    <mergeCell ref="G273:I273"/>
    <mergeCell ref="J273:K273"/>
    <mergeCell ref="L273:M273"/>
    <mergeCell ref="Q273:R273"/>
    <mergeCell ref="B274:C275"/>
    <mergeCell ref="D274:E274"/>
    <mergeCell ref="G274:I274"/>
    <mergeCell ref="J274:K274"/>
    <mergeCell ref="L274:M274"/>
    <mergeCell ref="N274:N275"/>
  </mergeCells>
  <hyperlinks>
    <hyperlink ref="Q221:R221" r:id="rId1" display="..\..\Varios\2019-10-07 Cálculos incumplimiento fondeo Ambiental.xlsx" xr:uid="{F70E3C7B-8A55-4563-A23A-0E36A4D9A745}"/>
  </hyperlinks>
  <pageMargins left="0.70866141732283472" right="0.70866141732283472" top="0.74803149606299213" bottom="0.74803149606299213" header="0.31496062992125984" footer="0.31496062992125984"/>
  <pageSetup paperSize="9" scale="33" fitToHeight="0" orientation="portrait" r:id="rId2"/>
  <legacy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L72"/>
  <sheetViews>
    <sheetView topLeftCell="A7" workbookViewId="0">
      <selection activeCell="D76" sqref="D76"/>
    </sheetView>
  </sheetViews>
  <sheetFormatPr baseColWidth="10" defaultColWidth="11.5703125" defaultRowHeight="15" x14ac:dyDescent="0.25"/>
  <cols>
    <col min="1" max="16384" width="11.5703125" style="172"/>
  </cols>
  <sheetData>
    <row r="1" spans="2:12" x14ac:dyDescent="0.25">
      <c r="B1" s="885"/>
      <c r="C1" s="886"/>
      <c r="D1" s="887"/>
      <c r="E1" s="891" t="s">
        <v>393</v>
      </c>
      <c r="F1" s="891"/>
      <c r="G1" s="891"/>
      <c r="H1" s="891"/>
      <c r="I1" s="891"/>
      <c r="J1" s="891"/>
      <c r="K1" s="893"/>
      <c r="L1" s="894"/>
    </row>
    <row r="2" spans="2:12" x14ac:dyDescent="0.25">
      <c r="B2" s="888"/>
      <c r="C2" s="889"/>
      <c r="D2" s="890"/>
      <c r="E2" s="892"/>
      <c r="F2" s="892"/>
      <c r="G2" s="892"/>
      <c r="H2" s="892"/>
      <c r="I2" s="892"/>
      <c r="J2" s="892"/>
      <c r="K2" s="895"/>
      <c r="L2" s="896"/>
    </row>
    <row r="3" spans="2:12" x14ac:dyDescent="0.25">
      <c r="B3" s="888"/>
      <c r="C3" s="889"/>
      <c r="D3" s="890"/>
      <c r="E3" s="892"/>
      <c r="F3" s="892"/>
      <c r="G3" s="892"/>
      <c r="H3" s="892"/>
      <c r="I3" s="892"/>
      <c r="J3" s="892"/>
      <c r="K3" s="895"/>
      <c r="L3" s="896"/>
    </row>
    <row r="4" spans="2:12" x14ac:dyDescent="0.25">
      <c r="B4" s="888"/>
      <c r="C4" s="889"/>
      <c r="D4" s="890"/>
      <c r="E4" s="897" t="s">
        <v>487</v>
      </c>
      <c r="F4" s="897"/>
      <c r="G4" s="897"/>
      <c r="H4" s="897"/>
      <c r="I4" s="897"/>
      <c r="J4" s="897"/>
      <c r="K4" s="895"/>
      <c r="L4" s="896"/>
    </row>
    <row r="5" spans="2:12" x14ac:dyDescent="0.25">
      <c r="B5" s="888"/>
      <c r="C5" s="889"/>
      <c r="D5" s="890"/>
      <c r="E5" s="898"/>
      <c r="F5" s="898"/>
      <c r="G5" s="898"/>
      <c r="H5" s="898"/>
      <c r="I5" s="899" t="s">
        <v>462</v>
      </c>
      <c r="J5" s="900"/>
      <c r="K5" s="895"/>
      <c r="L5" s="896"/>
    </row>
    <row r="6" spans="2:12" ht="24" x14ac:dyDescent="0.25">
      <c r="B6" s="888"/>
      <c r="C6" s="889"/>
      <c r="D6" s="890"/>
      <c r="E6" s="175" t="s">
        <v>460</v>
      </c>
      <c r="F6" s="176">
        <v>43873</v>
      </c>
      <c r="G6" s="177" t="s">
        <v>461</v>
      </c>
      <c r="H6" s="176">
        <v>43880</v>
      </c>
      <c r="I6" s="899"/>
      <c r="J6" s="900"/>
      <c r="K6" s="901"/>
      <c r="L6" s="902"/>
    </row>
    <row r="7" spans="2:12" ht="24" x14ac:dyDescent="0.25">
      <c r="B7" s="903" t="s">
        <v>395</v>
      </c>
      <c r="C7" s="903"/>
      <c r="D7" s="903"/>
      <c r="E7" s="903" t="s">
        <v>111</v>
      </c>
      <c r="F7" s="903"/>
      <c r="G7" s="903" t="s">
        <v>112</v>
      </c>
      <c r="H7" s="903"/>
      <c r="I7" s="210" t="s">
        <v>4</v>
      </c>
      <c r="J7" s="210" t="s">
        <v>2</v>
      </c>
      <c r="K7" s="904" t="s">
        <v>0</v>
      </c>
      <c r="L7" s="904"/>
    </row>
    <row r="8" spans="2:12" ht="24" x14ac:dyDescent="0.25">
      <c r="B8" s="905" t="s">
        <v>398</v>
      </c>
      <c r="C8" s="905"/>
      <c r="D8" s="905"/>
      <c r="E8" s="903" t="s">
        <v>399</v>
      </c>
      <c r="F8" s="903"/>
      <c r="G8" s="903" t="s">
        <v>399</v>
      </c>
      <c r="H8" s="903"/>
      <c r="I8" s="178">
        <v>41944</v>
      </c>
      <c r="J8" s="210">
        <v>1</v>
      </c>
      <c r="K8" s="904" t="s">
        <v>463</v>
      </c>
      <c r="L8" s="904"/>
    </row>
    <row r="9" spans="2:12" x14ac:dyDescent="0.25">
      <c r="B9" s="906" t="s">
        <v>796</v>
      </c>
      <c r="C9" s="907"/>
      <c r="D9" s="907"/>
      <c r="E9" s="907"/>
      <c r="F9" s="907"/>
      <c r="G9" s="908"/>
      <c r="H9" s="906" t="s">
        <v>797</v>
      </c>
      <c r="I9" s="907"/>
      <c r="J9" s="907"/>
      <c r="K9" s="907"/>
      <c r="L9" s="908"/>
    </row>
    <row r="10" spans="2:12" x14ac:dyDescent="0.25">
      <c r="B10" s="906"/>
      <c r="C10" s="907"/>
      <c r="D10" s="907"/>
      <c r="E10" s="907"/>
      <c r="F10" s="907"/>
      <c r="G10" s="908"/>
      <c r="H10" s="906"/>
      <c r="I10" s="907"/>
      <c r="J10" s="907"/>
      <c r="K10" s="907"/>
      <c r="L10" s="908"/>
    </row>
    <row r="11" spans="2:12" x14ac:dyDescent="0.25">
      <c r="B11" s="906"/>
      <c r="C11" s="907"/>
      <c r="D11" s="907"/>
      <c r="E11" s="907"/>
      <c r="F11" s="907"/>
      <c r="G11" s="908"/>
      <c r="H11" s="906"/>
      <c r="I11" s="907"/>
      <c r="J11" s="907"/>
      <c r="K11" s="907"/>
      <c r="L11" s="908"/>
    </row>
    <row r="12" spans="2:12" x14ac:dyDescent="0.25">
      <c r="B12" s="906"/>
      <c r="C12" s="907"/>
      <c r="D12" s="907"/>
      <c r="E12" s="907"/>
      <c r="F12" s="907"/>
      <c r="G12" s="908"/>
      <c r="H12" s="906"/>
      <c r="I12" s="907"/>
      <c r="J12" s="907"/>
      <c r="K12" s="907"/>
      <c r="L12" s="908"/>
    </row>
    <row r="13" spans="2:12" x14ac:dyDescent="0.25">
      <c r="B13" s="906"/>
      <c r="C13" s="907"/>
      <c r="D13" s="907"/>
      <c r="E13" s="907"/>
      <c r="F13" s="907"/>
      <c r="G13" s="908"/>
      <c r="H13" s="906"/>
      <c r="I13" s="907"/>
      <c r="J13" s="907"/>
      <c r="K13" s="907"/>
      <c r="L13" s="908"/>
    </row>
    <row r="14" spans="2:12" x14ac:dyDescent="0.25">
      <c r="B14" s="906"/>
      <c r="C14" s="907"/>
      <c r="D14" s="907"/>
      <c r="E14" s="907"/>
      <c r="F14" s="907"/>
      <c r="G14" s="908"/>
      <c r="H14" s="906"/>
      <c r="I14" s="907"/>
      <c r="J14" s="907"/>
      <c r="K14" s="907"/>
      <c r="L14" s="908"/>
    </row>
    <row r="15" spans="2:12" x14ac:dyDescent="0.25">
      <c r="B15" s="906"/>
      <c r="C15" s="907"/>
      <c r="D15" s="907"/>
      <c r="E15" s="907"/>
      <c r="F15" s="907"/>
      <c r="G15" s="908"/>
      <c r="H15" s="906"/>
      <c r="I15" s="907"/>
      <c r="J15" s="907"/>
      <c r="K15" s="907"/>
      <c r="L15" s="908"/>
    </row>
    <row r="16" spans="2:12" x14ac:dyDescent="0.25">
      <c r="B16" s="906"/>
      <c r="C16" s="907"/>
      <c r="D16" s="907"/>
      <c r="E16" s="907"/>
      <c r="F16" s="907"/>
      <c r="G16" s="908"/>
      <c r="H16" s="906"/>
      <c r="I16" s="907"/>
      <c r="J16" s="907"/>
      <c r="K16" s="907"/>
      <c r="L16" s="908"/>
    </row>
    <row r="17" spans="2:12" x14ac:dyDescent="0.25">
      <c r="B17" s="906"/>
      <c r="C17" s="907"/>
      <c r="D17" s="907"/>
      <c r="E17" s="907"/>
      <c r="F17" s="907"/>
      <c r="G17" s="908"/>
      <c r="H17" s="906"/>
      <c r="I17" s="907"/>
      <c r="J17" s="907"/>
      <c r="K17" s="907"/>
      <c r="L17" s="908"/>
    </row>
    <row r="18" spans="2:12" x14ac:dyDescent="0.25">
      <c r="B18" s="906"/>
      <c r="C18" s="907"/>
      <c r="D18" s="907"/>
      <c r="E18" s="907"/>
      <c r="F18" s="907"/>
      <c r="G18" s="908"/>
      <c r="H18" s="906"/>
      <c r="I18" s="907"/>
      <c r="J18" s="907"/>
      <c r="K18" s="907"/>
      <c r="L18" s="908"/>
    </row>
    <row r="19" spans="2:12" x14ac:dyDescent="0.25">
      <c r="B19" s="906"/>
      <c r="C19" s="907"/>
      <c r="D19" s="907"/>
      <c r="E19" s="907"/>
      <c r="F19" s="907"/>
      <c r="G19" s="908"/>
      <c r="H19" s="906"/>
      <c r="I19" s="907"/>
      <c r="J19" s="907"/>
      <c r="K19" s="907"/>
      <c r="L19" s="908"/>
    </row>
    <row r="20" spans="2:12" x14ac:dyDescent="0.25">
      <c r="B20" s="906"/>
      <c r="C20" s="907"/>
      <c r="D20" s="907"/>
      <c r="E20" s="907"/>
      <c r="F20" s="907"/>
      <c r="G20" s="908"/>
      <c r="H20" s="906"/>
      <c r="I20" s="907"/>
      <c r="J20" s="907"/>
      <c r="K20" s="907"/>
      <c r="L20" s="908"/>
    </row>
    <row r="21" spans="2:12" x14ac:dyDescent="0.25">
      <c r="B21" s="906"/>
      <c r="C21" s="907"/>
      <c r="D21" s="907"/>
      <c r="E21" s="907"/>
      <c r="F21" s="907"/>
      <c r="G21" s="908"/>
      <c r="H21" s="906"/>
      <c r="I21" s="907"/>
      <c r="J21" s="907"/>
      <c r="K21" s="907"/>
      <c r="L21" s="908"/>
    </row>
    <row r="22" spans="2:12" x14ac:dyDescent="0.25">
      <c r="B22" s="906"/>
      <c r="C22" s="907"/>
      <c r="D22" s="907"/>
      <c r="E22" s="907"/>
      <c r="F22" s="907"/>
      <c r="G22" s="908"/>
      <c r="H22" s="906"/>
      <c r="I22" s="907"/>
      <c r="J22" s="907"/>
      <c r="K22" s="907"/>
      <c r="L22" s="908"/>
    </row>
    <row r="23" spans="2:12" x14ac:dyDescent="0.25">
      <c r="B23" s="909" t="s">
        <v>994</v>
      </c>
      <c r="C23" s="910"/>
      <c r="D23" s="910"/>
      <c r="E23" s="910"/>
      <c r="F23" s="910"/>
      <c r="G23" s="911"/>
      <c r="H23" s="915" t="s">
        <v>1268</v>
      </c>
      <c r="I23" s="916"/>
      <c r="J23" s="916"/>
      <c r="K23" s="916"/>
      <c r="L23" s="917"/>
    </row>
    <row r="24" spans="2:12" ht="15.75" thickBot="1" x14ac:dyDescent="0.3">
      <c r="B24" s="912"/>
      <c r="C24" s="913"/>
      <c r="D24" s="913"/>
      <c r="E24" s="913"/>
      <c r="F24" s="913"/>
      <c r="G24" s="914"/>
      <c r="H24" s="918"/>
      <c r="I24" s="919"/>
      <c r="J24" s="919"/>
      <c r="K24" s="919"/>
      <c r="L24" s="920"/>
    </row>
    <row r="25" spans="2:12" x14ac:dyDescent="0.25">
      <c r="B25" s="921" t="s">
        <v>796</v>
      </c>
      <c r="C25" s="922"/>
      <c r="D25" s="922"/>
      <c r="E25" s="922"/>
      <c r="F25" s="922"/>
      <c r="G25" s="923"/>
      <c r="H25" s="921" t="s">
        <v>797</v>
      </c>
      <c r="I25" s="922"/>
      <c r="J25" s="922"/>
      <c r="K25" s="922"/>
      <c r="L25" s="923"/>
    </row>
    <row r="26" spans="2:12" x14ac:dyDescent="0.25">
      <c r="B26" s="906"/>
      <c r="C26" s="907"/>
      <c r="D26" s="907"/>
      <c r="E26" s="907"/>
      <c r="F26" s="907"/>
      <c r="G26" s="908"/>
      <c r="H26" s="906"/>
      <c r="I26" s="907"/>
      <c r="J26" s="907"/>
      <c r="K26" s="907"/>
      <c r="L26" s="908"/>
    </row>
    <row r="27" spans="2:12" x14ac:dyDescent="0.25">
      <c r="B27" s="906"/>
      <c r="C27" s="907"/>
      <c r="D27" s="907"/>
      <c r="E27" s="907"/>
      <c r="F27" s="907"/>
      <c r="G27" s="908"/>
      <c r="H27" s="906"/>
      <c r="I27" s="907"/>
      <c r="J27" s="907"/>
      <c r="K27" s="907"/>
      <c r="L27" s="908"/>
    </row>
    <row r="28" spans="2:12" x14ac:dyDescent="0.25">
      <c r="B28" s="906"/>
      <c r="C28" s="907"/>
      <c r="D28" s="907"/>
      <c r="E28" s="907"/>
      <c r="F28" s="907"/>
      <c r="G28" s="908"/>
      <c r="H28" s="906"/>
      <c r="I28" s="907"/>
      <c r="J28" s="907"/>
      <c r="K28" s="907"/>
      <c r="L28" s="908"/>
    </row>
    <row r="29" spans="2:12" x14ac:dyDescent="0.25">
      <c r="B29" s="906"/>
      <c r="C29" s="907"/>
      <c r="D29" s="907"/>
      <c r="E29" s="907"/>
      <c r="F29" s="907"/>
      <c r="G29" s="908"/>
      <c r="H29" s="906"/>
      <c r="I29" s="907"/>
      <c r="J29" s="907"/>
      <c r="K29" s="907"/>
      <c r="L29" s="908"/>
    </row>
    <row r="30" spans="2:12" x14ac:dyDescent="0.25">
      <c r="B30" s="906"/>
      <c r="C30" s="907"/>
      <c r="D30" s="907"/>
      <c r="E30" s="907"/>
      <c r="F30" s="907"/>
      <c r="G30" s="908"/>
      <c r="H30" s="906"/>
      <c r="I30" s="907"/>
      <c r="J30" s="907"/>
      <c r="K30" s="907"/>
      <c r="L30" s="908"/>
    </row>
    <row r="31" spans="2:12" x14ac:dyDescent="0.25">
      <c r="B31" s="906"/>
      <c r="C31" s="907"/>
      <c r="D31" s="907"/>
      <c r="E31" s="907"/>
      <c r="F31" s="907"/>
      <c r="G31" s="908"/>
      <c r="H31" s="906"/>
      <c r="I31" s="907"/>
      <c r="J31" s="907"/>
      <c r="K31" s="907"/>
      <c r="L31" s="908"/>
    </row>
    <row r="32" spans="2:12" x14ac:dyDescent="0.25">
      <c r="B32" s="906"/>
      <c r="C32" s="907"/>
      <c r="D32" s="907"/>
      <c r="E32" s="907"/>
      <c r="F32" s="907"/>
      <c r="G32" s="908"/>
      <c r="H32" s="906"/>
      <c r="I32" s="907"/>
      <c r="J32" s="907"/>
      <c r="K32" s="907"/>
      <c r="L32" s="908"/>
    </row>
    <row r="33" spans="2:12" x14ac:dyDescent="0.25">
      <c r="B33" s="906"/>
      <c r="C33" s="907"/>
      <c r="D33" s="907"/>
      <c r="E33" s="907"/>
      <c r="F33" s="907"/>
      <c r="G33" s="908"/>
      <c r="H33" s="906"/>
      <c r="I33" s="907"/>
      <c r="J33" s="907"/>
      <c r="K33" s="907"/>
      <c r="L33" s="908"/>
    </row>
    <row r="34" spans="2:12" x14ac:dyDescent="0.25">
      <c r="B34" s="906"/>
      <c r="C34" s="907"/>
      <c r="D34" s="907"/>
      <c r="E34" s="907"/>
      <c r="F34" s="907"/>
      <c r="G34" s="908"/>
      <c r="H34" s="906"/>
      <c r="I34" s="907"/>
      <c r="J34" s="907"/>
      <c r="K34" s="907"/>
      <c r="L34" s="908"/>
    </row>
    <row r="35" spans="2:12" x14ac:dyDescent="0.25">
      <c r="B35" s="906"/>
      <c r="C35" s="907"/>
      <c r="D35" s="907"/>
      <c r="E35" s="907"/>
      <c r="F35" s="907"/>
      <c r="G35" s="908"/>
      <c r="H35" s="906"/>
      <c r="I35" s="907"/>
      <c r="J35" s="907"/>
      <c r="K35" s="907"/>
      <c r="L35" s="908"/>
    </row>
    <row r="36" spans="2:12" x14ac:dyDescent="0.25">
      <c r="B36" s="906"/>
      <c r="C36" s="907"/>
      <c r="D36" s="907"/>
      <c r="E36" s="907"/>
      <c r="F36" s="907"/>
      <c r="G36" s="908"/>
      <c r="H36" s="906"/>
      <c r="I36" s="907"/>
      <c r="J36" s="907"/>
      <c r="K36" s="907"/>
      <c r="L36" s="908"/>
    </row>
    <row r="37" spans="2:12" x14ac:dyDescent="0.25">
      <c r="B37" s="906"/>
      <c r="C37" s="907"/>
      <c r="D37" s="907"/>
      <c r="E37" s="907"/>
      <c r="F37" s="907"/>
      <c r="G37" s="908"/>
      <c r="H37" s="906"/>
      <c r="I37" s="907"/>
      <c r="J37" s="907"/>
      <c r="K37" s="907"/>
      <c r="L37" s="908"/>
    </row>
    <row r="38" spans="2:12" x14ac:dyDescent="0.25">
      <c r="B38" s="906"/>
      <c r="C38" s="907"/>
      <c r="D38" s="907"/>
      <c r="E38" s="907"/>
      <c r="F38" s="907"/>
      <c r="G38" s="908"/>
      <c r="H38" s="906"/>
      <c r="I38" s="907"/>
      <c r="J38" s="907"/>
      <c r="K38" s="907"/>
      <c r="L38" s="908"/>
    </row>
    <row r="39" spans="2:12" x14ac:dyDescent="0.25">
      <c r="B39" s="909" t="s">
        <v>1269</v>
      </c>
      <c r="C39" s="910"/>
      <c r="D39" s="910"/>
      <c r="E39" s="910"/>
      <c r="F39" s="910"/>
      <c r="G39" s="911"/>
      <c r="H39" s="915" t="s">
        <v>1270</v>
      </c>
      <c r="I39" s="916"/>
      <c r="J39" s="916"/>
      <c r="K39" s="916"/>
      <c r="L39" s="917"/>
    </row>
    <row r="40" spans="2:12" ht="15.75" thickBot="1" x14ac:dyDescent="0.3">
      <c r="B40" s="912"/>
      <c r="C40" s="913"/>
      <c r="D40" s="913"/>
      <c r="E40" s="913"/>
      <c r="F40" s="913"/>
      <c r="G40" s="914"/>
      <c r="H40" s="918"/>
      <c r="I40" s="919"/>
      <c r="J40" s="919"/>
      <c r="K40" s="919"/>
      <c r="L40" s="920"/>
    </row>
    <row r="41" spans="2:12" ht="15" customHeight="1" x14ac:dyDescent="0.25">
      <c r="B41" s="921" t="s">
        <v>796</v>
      </c>
      <c r="C41" s="922"/>
      <c r="D41" s="922"/>
      <c r="E41" s="922"/>
      <c r="F41" s="922"/>
      <c r="G41" s="923"/>
      <c r="H41" s="921" t="s">
        <v>797</v>
      </c>
      <c r="I41" s="922"/>
      <c r="J41" s="922"/>
      <c r="K41" s="922"/>
      <c r="L41" s="923"/>
    </row>
    <row r="42" spans="2:12" ht="15" customHeight="1" x14ac:dyDescent="0.25">
      <c r="B42" s="906"/>
      <c r="C42" s="907"/>
      <c r="D42" s="907"/>
      <c r="E42" s="907"/>
      <c r="F42" s="907"/>
      <c r="G42" s="908"/>
      <c r="H42" s="906"/>
      <c r="I42" s="907"/>
      <c r="J42" s="907"/>
      <c r="K42" s="907"/>
      <c r="L42" s="908"/>
    </row>
    <row r="43" spans="2:12" ht="15" customHeight="1" x14ac:dyDescent="0.25">
      <c r="B43" s="906"/>
      <c r="C43" s="907"/>
      <c r="D43" s="907"/>
      <c r="E43" s="907"/>
      <c r="F43" s="907"/>
      <c r="G43" s="908"/>
      <c r="H43" s="906"/>
      <c r="I43" s="907"/>
      <c r="J43" s="907"/>
      <c r="K43" s="907"/>
      <c r="L43" s="908"/>
    </row>
    <row r="44" spans="2:12" ht="15" customHeight="1" x14ac:dyDescent="0.25">
      <c r="B44" s="906"/>
      <c r="C44" s="907"/>
      <c r="D44" s="907"/>
      <c r="E44" s="907"/>
      <c r="F44" s="907"/>
      <c r="G44" s="908"/>
      <c r="H44" s="906"/>
      <c r="I44" s="907"/>
      <c r="J44" s="907"/>
      <c r="K44" s="907"/>
      <c r="L44" s="908"/>
    </row>
    <row r="45" spans="2:12" ht="15" customHeight="1" x14ac:dyDescent="0.25">
      <c r="B45" s="906"/>
      <c r="C45" s="907"/>
      <c r="D45" s="907"/>
      <c r="E45" s="907"/>
      <c r="F45" s="907"/>
      <c r="G45" s="908"/>
      <c r="H45" s="906"/>
      <c r="I45" s="907"/>
      <c r="J45" s="907"/>
      <c r="K45" s="907"/>
      <c r="L45" s="908"/>
    </row>
    <row r="46" spans="2:12" ht="15" customHeight="1" x14ac:dyDescent="0.25">
      <c r="B46" s="906"/>
      <c r="C46" s="907"/>
      <c r="D46" s="907"/>
      <c r="E46" s="907"/>
      <c r="F46" s="907"/>
      <c r="G46" s="908"/>
      <c r="H46" s="906"/>
      <c r="I46" s="907"/>
      <c r="J46" s="907"/>
      <c r="K46" s="907"/>
      <c r="L46" s="908"/>
    </row>
    <row r="47" spans="2:12" ht="15" customHeight="1" x14ac:dyDescent="0.25">
      <c r="B47" s="906"/>
      <c r="C47" s="907"/>
      <c r="D47" s="907"/>
      <c r="E47" s="907"/>
      <c r="F47" s="907"/>
      <c r="G47" s="908"/>
      <c r="H47" s="906"/>
      <c r="I47" s="907"/>
      <c r="J47" s="907"/>
      <c r="K47" s="907"/>
      <c r="L47" s="908"/>
    </row>
    <row r="48" spans="2:12" ht="15" customHeight="1" x14ac:dyDescent="0.25">
      <c r="B48" s="906"/>
      <c r="C48" s="907"/>
      <c r="D48" s="907"/>
      <c r="E48" s="907"/>
      <c r="F48" s="907"/>
      <c r="G48" s="908"/>
      <c r="H48" s="906"/>
      <c r="I48" s="907"/>
      <c r="J48" s="907"/>
      <c r="K48" s="907"/>
      <c r="L48" s="908"/>
    </row>
    <row r="49" spans="2:12" ht="15" customHeight="1" x14ac:dyDescent="0.25">
      <c r="B49" s="906"/>
      <c r="C49" s="907"/>
      <c r="D49" s="907"/>
      <c r="E49" s="907"/>
      <c r="F49" s="907"/>
      <c r="G49" s="908"/>
      <c r="H49" s="906"/>
      <c r="I49" s="907"/>
      <c r="J49" s="907"/>
      <c r="K49" s="907"/>
      <c r="L49" s="908"/>
    </row>
    <row r="50" spans="2:12" ht="15" customHeight="1" x14ac:dyDescent="0.25">
      <c r="B50" s="906"/>
      <c r="C50" s="907"/>
      <c r="D50" s="907"/>
      <c r="E50" s="907"/>
      <c r="F50" s="907"/>
      <c r="G50" s="908"/>
      <c r="H50" s="906"/>
      <c r="I50" s="907"/>
      <c r="J50" s="907"/>
      <c r="K50" s="907"/>
      <c r="L50" s="908"/>
    </row>
    <row r="51" spans="2:12" ht="15" customHeight="1" x14ac:dyDescent="0.25">
      <c r="B51" s="906"/>
      <c r="C51" s="907"/>
      <c r="D51" s="907"/>
      <c r="E51" s="907"/>
      <c r="F51" s="907"/>
      <c r="G51" s="908"/>
      <c r="H51" s="906"/>
      <c r="I51" s="907"/>
      <c r="J51" s="907"/>
      <c r="K51" s="907"/>
      <c r="L51" s="908"/>
    </row>
    <row r="52" spans="2:12" ht="15" customHeight="1" x14ac:dyDescent="0.25">
      <c r="B52" s="906"/>
      <c r="C52" s="907"/>
      <c r="D52" s="907"/>
      <c r="E52" s="907"/>
      <c r="F52" s="907"/>
      <c r="G52" s="908"/>
      <c r="H52" s="906"/>
      <c r="I52" s="907"/>
      <c r="J52" s="907"/>
      <c r="K52" s="907"/>
      <c r="L52" s="908"/>
    </row>
    <row r="53" spans="2:12" ht="15" customHeight="1" x14ac:dyDescent="0.25">
      <c r="B53" s="906"/>
      <c r="C53" s="907"/>
      <c r="D53" s="907"/>
      <c r="E53" s="907"/>
      <c r="F53" s="907"/>
      <c r="G53" s="908"/>
      <c r="H53" s="906"/>
      <c r="I53" s="907"/>
      <c r="J53" s="907"/>
      <c r="K53" s="907"/>
      <c r="L53" s="908"/>
    </row>
    <row r="54" spans="2:12" x14ac:dyDescent="0.25">
      <c r="B54" s="906"/>
      <c r="C54" s="907"/>
      <c r="D54" s="907"/>
      <c r="E54" s="907"/>
      <c r="F54" s="907"/>
      <c r="G54" s="908"/>
      <c r="H54" s="906"/>
      <c r="I54" s="907"/>
      <c r="J54" s="907"/>
      <c r="K54" s="907"/>
      <c r="L54" s="908"/>
    </row>
    <row r="55" spans="2:12" ht="31.5" customHeight="1" x14ac:dyDescent="0.25">
      <c r="B55" s="909" t="s">
        <v>1271</v>
      </c>
      <c r="C55" s="910"/>
      <c r="D55" s="910"/>
      <c r="E55" s="910"/>
      <c r="F55" s="910"/>
      <c r="G55" s="911"/>
      <c r="H55" s="915" t="s">
        <v>1272</v>
      </c>
      <c r="I55" s="916"/>
      <c r="J55" s="916"/>
      <c r="K55" s="916"/>
      <c r="L55" s="917"/>
    </row>
    <row r="56" spans="2:12" ht="15.75" thickBot="1" x14ac:dyDescent="0.3">
      <c r="B56" s="912"/>
      <c r="C56" s="913"/>
      <c r="D56" s="913"/>
      <c r="E56" s="913"/>
      <c r="F56" s="913"/>
      <c r="G56" s="914"/>
      <c r="H56" s="918"/>
      <c r="I56" s="919"/>
      <c r="J56" s="919"/>
      <c r="K56" s="919"/>
      <c r="L56" s="920"/>
    </row>
    <row r="57" spans="2:12" ht="15" customHeight="1" x14ac:dyDescent="0.25">
      <c r="B57" s="921" t="s">
        <v>796</v>
      </c>
      <c r="C57" s="922"/>
      <c r="D57" s="922"/>
      <c r="E57" s="922"/>
      <c r="F57" s="922"/>
      <c r="G57" s="923"/>
      <c r="H57" s="921" t="s">
        <v>797</v>
      </c>
      <c r="I57" s="922"/>
      <c r="J57" s="922"/>
      <c r="K57" s="922"/>
      <c r="L57" s="923"/>
    </row>
    <row r="58" spans="2:12" ht="15" customHeight="1" x14ac:dyDescent="0.25">
      <c r="B58" s="906"/>
      <c r="C58" s="907"/>
      <c r="D58" s="907"/>
      <c r="E58" s="907"/>
      <c r="F58" s="907"/>
      <c r="G58" s="908"/>
      <c r="H58" s="906"/>
      <c r="I58" s="907"/>
      <c r="J58" s="907"/>
      <c r="K58" s="907"/>
      <c r="L58" s="908"/>
    </row>
    <row r="59" spans="2:12" ht="15" customHeight="1" x14ac:dyDescent="0.25">
      <c r="B59" s="906"/>
      <c r="C59" s="907"/>
      <c r="D59" s="907"/>
      <c r="E59" s="907"/>
      <c r="F59" s="907"/>
      <c r="G59" s="908"/>
      <c r="H59" s="906"/>
      <c r="I59" s="907"/>
      <c r="J59" s="907"/>
      <c r="K59" s="907"/>
      <c r="L59" s="908"/>
    </row>
    <row r="60" spans="2:12" ht="15" customHeight="1" x14ac:dyDescent="0.25">
      <c r="B60" s="906"/>
      <c r="C60" s="907"/>
      <c r="D60" s="907"/>
      <c r="E60" s="907"/>
      <c r="F60" s="907"/>
      <c r="G60" s="908"/>
      <c r="H60" s="906"/>
      <c r="I60" s="907"/>
      <c r="J60" s="907"/>
      <c r="K60" s="907"/>
      <c r="L60" s="908"/>
    </row>
    <row r="61" spans="2:12" ht="15" customHeight="1" x14ac:dyDescent="0.25">
      <c r="B61" s="906"/>
      <c r="C61" s="907"/>
      <c r="D61" s="907"/>
      <c r="E61" s="907"/>
      <c r="F61" s="907"/>
      <c r="G61" s="908"/>
      <c r="H61" s="906"/>
      <c r="I61" s="907"/>
      <c r="J61" s="907"/>
      <c r="K61" s="907"/>
      <c r="L61" s="908"/>
    </row>
    <row r="62" spans="2:12" ht="15" customHeight="1" x14ac:dyDescent="0.25">
      <c r="B62" s="906"/>
      <c r="C62" s="907"/>
      <c r="D62" s="907"/>
      <c r="E62" s="907"/>
      <c r="F62" s="907"/>
      <c r="G62" s="908"/>
      <c r="H62" s="906"/>
      <c r="I62" s="907"/>
      <c r="J62" s="907"/>
      <c r="K62" s="907"/>
      <c r="L62" s="908"/>
    </row>
    <row r="63" spans="2:12" ht="15" customHeight="1" x14ac:dyDescent="0.25">
      <c r="B63" s="906"/>
      <c r="C63" s="907"/>
      <c r="D63" s="907"/>
      <c r="E63" s="907"/>
      <c r="F63" s="907"/>
      <c r="G63" s="908"/>
      <c r="H63" s="906"/>
      <c r="I63" s="907"/>
      <c r="J63" s="907"/>
      <c r="K63" s="907"/>
      <c r="L63" s="908"/>
    </row>
    <row r="64" spans="2:12" ht="15" customHeight="1" x14ac:dyDescent="0.25">
      <c r="B64" s="906"/>
      <c r="C64" s="907"/>
      <c r="D64" s="907"/>
      <c r="E64" s="907"/>
      <c r="F64" s="907"/>
      <c r="G64" s="908"/>
      <c r="H64" s="906"/>
      <c r="I64" s="907"/>
      <c r="J64" s="907"/>
      <c r="K64" s="907"/>
      <c r="L64" s="908"/>
    </row>
    <row r="65" spans="2:12" ht="15" customHeight="1" x14ac:dyDescent="0.25">
      <c r="B65" s="906"/>
      <c r="C65" s="907"/>
      <c r="D65" s="907"/>
      <c r="E65" s="907"/>
      <c r="F65" s="907"/>
      <c r="G65" s="908"/>
      <c r="H65" s="906"/>
      <c r="I65" s="907"/>
      <c r="J65" s="907"/>
      <c r="K65" s="907"/>
      <c r="L65" s="908"/>
    </row>
    <row r="66" spans="2:12" ht="15" customHeight="1" x14ac:dyDescent="0.25">
      <c r="B66" s="906"/>
      <c r="C66" s="907"/>
      <c r="D66" s="907"/>
      <c r="E66" s="907"/>
      <c r="F66" s="907"/>
      <c r="G66" s="908"/>
      <c r="H66" s="906"/>
      <c r="I66" s="907"/>
      <c r="J66" s="907"/>
      <c r="K66" s="907"/>
      <c r="L66" s="908"/>
    </row>
    <row r="67" spans="2:12" ht="15" customHeight="1" x14ac:dyDescent="0.25">
      <c r="B67" s="906"/>
      <c r="C67" s="907"/>
      <c r="D67" s="907"/>
      <c r="E67" s="907"/>
      <c r="F67" s="907"/>
      <c r="G67" s="908"/>
      <c r="H67" s="906"/>
      <c r="I67" s="907"/>
      <c r="J67" s="907"/>
      <c r="K67" s="907"/>
      <c r="L67" s="908"/>
    </row>
    <row r="68" spans="2:12" ht="15" customHeight="1" x14ac:dyDescent="0.25">
      <c r="B68" s="906"/>
      <c r="C68" s="907"/>
      <c r="D68" s="907"/>
      <c r="E68" s="907"/>
      <c r="F68" s="907"/>
      <c r="G68" s="908"/>
      <c r="H68" s="906"/>
      <c r="I68" s="907"/>
      <c r="J68" s="907"/>
      <c r="K68" s="907"/>
      <c r="L68" s="908"/>
    </row>
    <row r="69" spans="2:12" ht="15" customHeight="1" x14ac:dyDescent="0.25">
      <c r="B69" s="906"/>
      <c r="C69" s="907"/>
      <c r="D69" s="907"/>
      <c r="E69" s="907"/>
      <c r="F69" s="907"/>
      <c r="G69" s="908"/>
      <c r="H69" s="906"/>
      <c r="I69" s="907"/>
      <c r="J69" s="907"/>
      <c r="K69" s="907"/>
      <c r="L69" s="908"/>
    </row>
    <row r="70" spans="2:12" ht="15" customHeight="1" x14ac:dyDescent="0.25">
      <c r="B70" s="906"/>
      <c r="C70" s="907"/>
      <c r="D70" s="907"/>
      <c r="E70" s="907"/>
      <c r="F70" s="907"/>
      <c r="G70" s="908"/>
      <c r="H70" s="906"/>
      <c r="I70" s="907"/>
      <c r="J70" s="907"/>
      <c r="K70" s="907"/>
      <c r="L70" s="908"/>
    </row>
    <row r="71" spans="2:12" ht="15" customHeight="1" x14ac:dyDescent="0.25">
      <c r="B71" s="909" t="s">
        <v>1273</v>
      </c>
      <c r="C71" s="910"/>
      <c r="D71" s="910"/>
      <c r="E71" s="910"/>
      <c r="F71" s="910"/>
      <c r="G71" s="911"/>
      <c r="H71" s="915"/>
      <c r="I71" s="916"/>
      <c r="J71" s="916"/>
      <c r="K71" s="916"/>
      <c r="L71" s="917"/>
    </row>
    <row r="72" spans="2:12" ht="27.75" customHeight="1" thickBot="1" x14ac:dyDescent="0.3">
      <c r="B72" s="912"/>
      <c r="C72" s="913"/>
      <c r="D72" s="913"/>
      <c r="E72" s="913"/>
      <c r="F72" s="913"/>
      <c r="G72" s="914"/>
      <c r="H72" s="918"/>
      <c r="I72" s="919"/>
      <c r="J72" s="919"/>
      <c r="K72" s="919"/>
      <c r="L72" s="920"/>
    </row>
  </sheetData>
  <mergeCells count="32">
    <mergeCell ref="B57:G70"/>
    <mergeCell ref="H57:L70"/>
    <mergeCell ref="B71:G72"/>
    <mergeCell ref="H71:L72"/>
    <mergeCell ref="B39:G40"/>
    <mergeCell ref="H39:L40"/>
    <mergeCell ref="B41:G54"/>
    <mergeCell ref="H41:L54"/>
    <mergeCell ref="B55:G56"/>
    <mergeCell ref="H55:L56"/>
    <mergeCell ref="B9:G22"/>
    <mergeCell ref="H9:L22"/>
    <mergeCell ref="B23:G24"/>
    <mergeCell ref="H23:L24"/>
    <mergeCell ref="B25:G38"/>
    <mergeCell ref="H25:L38"/>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B1:M109"/>
  <sheetViews>
    <sheetView view="pageBreakPreview" zoomScale="90" zoomScaleNormal="80" zoomScaleSheetLayoutView="90" zoomScalePageLayoutView="110" workbookViewId="0">
      <selection activeCell="B56" sqref="B56:L57"/>
    </sheetView>
  </sheetViews>
  <sheetFormatPr baseColWidth="10" defaultColWidth="11.42578125" defaultRowHeight="15" x14ac:dyDescent="0.25"/>
  <cols>
    <col min="1" max="1" width="3.7109375" style="98" customWidth="1"/>
    <col min="2" max="2" width="4.7109375" style="98" customWidth="1"/>
    <col min="3" max="3" width="8.28515625" style="98" customWidth="1"/>
    <col min="4" max="4" width="8" style="98" customWidth="1"/>
    <col min="5" max="5" width="11.42578125" style="98"/>
    <col min="6" max="6" width="11.85546875" style="98" customWidth="1"/>
    <col min="7" max="7" width="9.5703125" style="98" customWidth="1"/>
    <col min="8" max="8" width="12" style="98" customWidth="1"/>
    <col min="9" max="9" width="13.85546875" style="98" bestFit="1" customWidth="1"/>
    <col min="10" max="10" width="13" style="98" customWidth="1"/>
    <col min="11" max="11" width="13.42578125" style="98" customWidth="1"/>
    <col min="12" max="12" width="9.42578125" style="98" customWidth="1"/>
    <col min="13" max="13" width="11.42578125" style="98" hidden="1" customWidth="1"/>
    <col min="14" max="16384" width="11.42578125" style="98"/>
  </cols>
  <sheetData>
    <row r="1" spans="2:13" x14ac:dyDescent="0.25">
      <c r="B1" s="885"/>
      <c r="C1" s="886"/>
      <c r="D1" s="887"/>
      <c r="E1" s="891" t="s">
        <v>393</v>
      </c>
      <c r="F1" s="891"/>
      <c r="G1" s="891"/>
      <c r="H1" s="891"/>
      <c r="I1" s="891"/>
      <c r="J1" s="891"/>
      <c r="K1" s="893"/>
      <c r="L1" s="894"/>
    </row>
    <row r="2" spans="2:13" ht="1.5" customHeight="1" x14ac:dyDescent="0.25">
      <c r="B2" s="888"/>
      <c r="C2" s="936"/>
      <c r="D2" s="890"/>
      <c r="E2" s="937"/>
      <c r="F2" s="937"/>
      <c r="G2" s="937"/>
      <c r="H2" s="937"/>
      <c r="I2" s="937"/>
      <c r="J2" s="937"/>
      <c r="K2" s="895"/>
      <c r="L2" s="896"/>
    </row>
    <row r="3" spans="2:13" ht="3.75" customHeight="1" x14ac:dyDescent="0.25">
      <c r="B3" s="888"/>
      <c r="C3" s="936"/>
      <c r="D3" s="890"/>
      <c r="E3" s="937"/>
      <c r="F3" s="937"/>
      <c r="G3" s="937"/>
      <c r="H3" s="937"/>
      <c r="I3" s="937"/>
      <c r="J3" s="937"/>
      <c r="K3" s="895"/>
      <c r="L3" s="896"/>
    </row>
    <row r="4" spans="2:13" ht="20.25" customHeight="1" x14ac:dyDescent="0.25">
      <c r="B4" s="888"/>
      <c r="C4" s="936"/>
      <c r="D4" s="890"/>
      <c r="E4" s="938" t="s">
        <v>487</v>
      </c>
      <c r="F4" s="938"/>
      <c r="G4" s="938"/>
      <c r="H4" s="938"/>
      <c r="I4" s="938"/>
      <c r="J4" s="938"/>
      <c r="K4" s="895"/>
      <c r="L4" s="896"/>
    </row>
    <row r="5" spans="2:13" ht="4.5" customHeight="1" x14ac:dyDescent="0.25">
      <c r="B5" s="888"/>
      <c r="C5" s="936"/>
      <c r="D5" s="890"/>
      <c r="E5" s="939"/>
      <c r="F5" s="939"/>
      <c r="G5" s="939"/>
      <c r="H5" s="939"/>
      <c r="I5" s="940" t="s">
        <v>462</v>
      </c>
      <c r="J5" s="941"/>
      <c r="K5" s="895"/>
      <c r="L5" s="896"/>
      <c r="M5" s="160"/>
    </row>
    <row r="6" spans="2:13" ht="24.95" customHeight="1" x14ac:dyDescent="0.25">
      <c r="B6" s="888"/>
      <c r="C6" s="936"/>
      <c r="D6" s="890"/>
      <c r="E6" s="161" t="s">
        <v>460</v>
      </c>
      <c r="F6" s="162"/>
      <c r="G6" s="163" t="s">
        <v>461</v>
      </c>
      <c r="H6" s="162"/>
      <c r="I6" s="940"/>
      <c r="J6" s="941"/>
      <c r="K6" s="901"/>
      <c r="L6" s="902"/>
    </row>
    <row r="7" spans="2:13" ht="24.95" customHeight="1" x14ac:dyDescent="0.25">
      <c r="B7" s="943" t="s">
        <v>395</v>
      </c>
      <c r="C7" s="903"/>
      <c r="D7" s="903"/>
      <c r="E7" s="903" t="s">
        <v>111</v>
      </c>
      <c r="F7" s="903"/>
      <c r="G7" s="903" t="s">
        <v>112</v>
      </c>
      <c r="H7" s="903"/>
      <c r="I7" s="169" t="s">
        <v>4</v>
      </c>
      <c r="J7" s="169" t="s">
        <v>2</v>
      </c>
      <c r="K7" s="904" t="s">
        <v>0</v>
      </c>
      <c r="L7" s="944"/>
    </row>
    <row r="8" spans="2:13" ht="24.95" customHeight="1" x14ac:dyDescent="0.25">
      <c r="B8" s="945" t="s">
        <v>398</v>
      </c>
      <c r="C8" s="905"/>
      <c r="D8" s="905"/>
      <c r="E8" s="903" t="s">
        <v>399</v>
      </c>
      <c r="F8" s="903"/>
      <c r="G8" s="903" t="s">
        <v>399</v>
      </c>
      <c r="H8" s="903"/>
      <c r="I8" s="164">
        <v>41944</v>
      </c>
      <c r="J8" s="169">
        <v>1</v>
      </c>
      <c r="K8" s="904" t="s">
        <v>463</v>
      </c>
      <c r="L8" s="944"/>
    </row>
    <row r="9" spans="2:13" ht="24" customHeight="1" thickBot="1" x14ac:dyDescent="0.3">
      <c r="B9" s="946" t="s">
        <v>388</v>
      </c>
      <c r="C9" s="947"/>
      <c r="D9" s="947"/>
      <c r="E9" s="947"/>
      <c r="F9" s="947"/>
      <c r="G9" s="947"/>
      <c r="H9" s="947"/>
      <c r="I9" s="947"/>
      <c r="J9" s="947"/>
      <c r="K9" s="947"/>
      <c r="L9" s="948"/>
    </row>
    <row r="10" spans="2:13" ht="15.75" customHeight="1" x14ac:dyDescent="0.25">
      <c r="B10" s="921" t="s">
        <v>796</v>
      </c>
      <c r="C10" s="922"/>
      <c r="D10" s="922"/>
      <c r="E10" s="922"/>
      <c r="F10" s="922"/>
      <c r="G10" s="923"/>
      <c r="H10" s="921" t="s">
        <v>797</v>
      </c>
      <c r="I10" s="922"/>
      <c r="J10" s="922"/>
      <c r="K10" s="922"/>
      <c r="L10" s="923"/>
    </row>
    <row r="11" spans="2:13" x14ac:dyDescent="0.25">
      <c r="B11" s="906"/>
      <c r="C11" s="907"/>
      <c r="D11" s="907"/>
      <c r="E11" s="907"/>
      <c r="F11" s="907"/>
      <c r="G11" s="908"/>
      <c r="H11" s="906"/>
      <c r="I11" s="907"/>
      <c r="J11" s="907"/>
      <c r="K11" s="907"/>
      <c r="L11" s="908"/>
    </row>
    <row r="12" spans="2:13" x14ac:dyDescent="0.25">
      <c r="B12" s="906"/>
      <c r="C12" s="907"/>
      <c r="D12" s="907"/>
      <c r="E12" s="907"/>
      <c r="F12" s="907"/>
      <c r="G12" s="908"/>
      <c r="H12" s="906"/>
      <c r="I12" s="907"/>
      <c r="J12" s="907"/>
      <c r="K12" s="907"/>
      <c r="L12" s="908"/>
    </row>
    <row r="13" spans="2:13" x14ac:dyDescent="0.25">
      <c r="B13" s="906"/>
      <c r="C13" s="907"/>
      <c r="D13" s="907"/>
      <c r="E13" s="907"/>
      <c r="F13" s="907"/>
      <c r="G13" s="908"/>
      <c r="H13" s="906"/>
      <c r="I13" s="907"/>
      <c r="J13" s="907"/>
      <c r="K13" s="907"/>
      <c r="L13" s="908"/>
    </row>
    <row r="14" spans="2:13" x14ac:dyDescent="0.25">
      <c r="B14" s="906"/>
      <c r="C14" s="907"/>
      <c r="D14" s="907"/>
      <c r="E14" s="907"/>
      <c r="F14" s="907"/>
      <c r="G14" s="908"/>
      <c r="H14" s="906"/>
      <c r="I14" s="907"/>
      <c r="J14" s="907"/>
      <c r="K14" s="907"/>
      <c r="L14" s="908"/>
    </row>
    <row r="15" spans="2:13" x14ac:dyDescent="0.25">
      <c r="B15" s="906"/>
      <c r="C15" s="907"/>
      <c r="D15" s="907"/>
      <c r="E15" s="907"/>
      <c r="F15" s="907"/>
      <c r="G15" s="908"/>
      <c r="H15" s="906"/>
      <c r="I15" s="907"/>
      <c r="J15" s="907"/>
      <c r="K15" s="907"/>
      <c r="L15" s="908"/>
    </row>
    <row r="16" spans="2:13" x14ac:dyDescent="0.25">
      <c r="B16" s="906"/>
      <c r="C16" s="907"/>
      <c r="D16" s="907"/>
      <c r="E16" s="907"/>
      <c r="F16" s="907"/>
      <c r="G16" s="908"/>
      <c r="H16" s="906"/>
      <c r="I16" s="907"/>
      <c r="J16" s="907"/>
      <c r="K16" s="907"/>
      <c r="L16" s="908"/>
    </row>
    <row r="17" spans="2:12" x14ac:dyDescent="0.25">
      <c r="B17" s="906"/>
      <c r="C17" s="907"/>
      <c r="D17" s="907"/>
      <c r="E17" s="907"/>
      <c r="F17" s="907"/>
      <c r="G17" s="908"/>
      <c r="H17" s="906"/>
      <c r="I17" s="907"/>
      <c r="J17" s="907"/>
      <c r="K17" s="907"/>
      <c r="L17" s="908"/>
    </row>
    <row r="18" spans="2:12" x14ac:dyDescent="0.25">
      <c r="B18" s="906"/>
      <c r="C18" s="907"/>
      <c r="D18" s="907"/>
      <c r="E18" s="907"/>
      <c r="F18" s="907"/>
      <c r="G18" s="908"/>
      <c r="H18" s="906"/>
      <c r="I18" s="907"/>
      <c r="J18" s="907"/>
      <c r="K18" s="907"/>
      <c r="L18" s="908"/>
    </row>
    <row r="19" spans="2:12" x14ac:dyDescent="0.25">
      <c r="B19" s="906"/>
      <c r="C19" s="907"/>
      <c r="D19" s="907"/>
      <c r="E19" s="907"/>
      <c r="F19" s="907"/>
      <c r="G19" s="908"/>
      <c r="H19" s="906"/>
      <c r="I19" s="907"/>
      <c r="J19" s="907"/>
      <c r="K19" s="907"/>
      <c r="L19" s="908"/>
    </row>
    <row r="20" spans="2:12" x14ac:dyDescent="0.25">
      <c r="B20" s="906"/>
      <c r="C20" s="907"/>
      <c r="D20" s="907"/>
      <c r="E20" s="907"/>
      <c r="F20" s="907"/>
      <c r="G20" s="908"/>
      <c r="H20" s="906"/>
      <c r="I20" s="907"/>
      <c r="J20" s="907"/>
      <c r="K20" s="907"/>
      <c r="L20" s="908"/>
    </row>
    <row r="21" spans="2:12" x14ac:dyDescent="0.25">
      <c r="B21" s="906"/>
      <c r="C21" s="907"/>
      <c r="D21" s="907"/>
      <c r="E21" s="907"/>
      <c r="F21" s="907"/>
      <c r="G21" s="908"/>
      <c r="H21" s="906"/>
      <c r="I21" s="907"/>
      <c r="J21" s="907"/>
      <c r="K21" s="907"/>
      <c r="L21" s="908"/>
    </row>
    <row r="22" spans="2:12" x14ac:dyDescent="0.25">
      <c r="B22" s="906"/>
      <c r="C22" s="907"/>
      <c r="D22" s="907"/>
      <c r="E22" s="907"/>
      <c r="F22" s="907"/>
      <c r="G22" s="908"/>
      <c r="H22" s="906"/>
      <c r="I22" s="907"/>
      <c r="J22" s="907"/>
      <c r="K22" s="907"/>
      <c r="L22" s="908"/>
    </row>
    <row r="23" spans="2:12" x14ac:dyDescent="0.25">
      <c r="B23" s="906"/>
      <c r="C23" s="907"/>
      <c r="D23" s="907"/>
      <c r="E23" s="907"/>
      <c r="F23" s="907"/>
      <c r="G23" s="908"/>
      <c r="H23" s="906"/>
      <c r="I23" s="907"/>
      <c r="J23" s="907"/>
      <c r="K23" s="907"/>
      <c r="L23" s="908"/>
    </row>
    <row r="24" spans="2:12" ht="27.6" customHeight="1" x14ac:dyDescent="0.25">
      <c r="B24" s="909" t="s">
        <v>1072</v>
      </c>
      <c r="C24" s="910"/>
      <c r="D24" s="910"/>
      <c r="E24" s="910"/>
      <c r="F24" s="910"/>
      <c r="G24" s="911"/>
      <c r="H24" s="915" t="s">
        <v>1073</v>
      </c>
      <c r="I24" s="916"/>
      <c r="J24" s="916"/>
      <c r="K24" s="916"/>
      <c r="L24" s="917"/>
    </row>
    <row r="25" spans="2:12" ht="27" customHeight="1" thickBot="1" x14ac:dyDescent="0.3">
      <c r="B25" s="912"/>
      <c r="C25" s="913"/>
      <c r="D25" s="913"/>
      <c r="E25" s="913"/>
      <c r="F25" s="913"/>
      <c r="G25" s="914"/>
      <c r="H25" s="918"/>
      <c r="I25" s="919"/>
      <c r="J25" s="919"/>
      <c r="K25" s="919"/>
      <c r="L25" s="920"/>
    </row>
    <row r="26" spans="2:12" x14ac:dyDescent="0.25">
      <c r="B26" s="906" t="s">
        <v>798</v>
      </c>
      <c r="C26" s="942"/>
      <c r="D26" s="942"/>
      <c r="E26" s="942"/>
      <c r="F26" s="942"/>
      <c r="G26" s="908"/>
      <c r="H26" s="906" t="s">
        <v>799</v>
      </c>
      <c r="I26" s="942"/>
      <c r="J26" s="942"/>
      <c r="K26" s="942"/>
      <c r="L26" s="908"/>
    </row>
    <row r="27" spans="2:12" x14ac:dyDescent="0.25">
      <c r="B27" s="906"/>
      <c r="C27" s="907"/>
      <c r="D27" s="907"/>
      <c r="E27" s="907"/>
      <c r="F27" s="907"/>
      <c r="G27" s="908"/>
      <c r="H27" s="906"/>
      <c r="I27" s="907"/>
      <c r="J27" s="907"/>
      <c r="K27" s="907"/>
      <c r="L27" s="908"/>
    </row>
    <row r="28" spans="2:12" x14ac:dyDescent="0.25">
      <c r="B28" s="906"/>
      <c r="C28" s="907"/>
      <c r="D28" s="907"/>
      <c r="E28" s="907"/>
      <c r="F28" s="907"/>
      <c r="G28" s="908"/>
      <c r="H28" s="906"/>
      <c r="I28" s="907"/>
      <c r="J28" s="907"/>
      <c r="K28" s="907"/>
      <c r="L28" s="908"/>
    </row>
    <row r="29" spans="2:12" x14ac:dyDescent="0.25">
      <c r="B29" s="906"/>
      <c r="C29" s="907"/>
      <c r="D29" s="907"/>
      <c r="E29" s="907"/>
      <c r="F29" s="907"/>
      <c r="G29" s="908"/>
      <c r="H29" s="906"/>
      <c r="I29" s="907"/>
      <c r="J29" s="907"/>
      <c r="K29" s="907"/>
      <c r="L29" s="908"/>
    </row>
    <row r="30" spans="2:12" x14ac:dyDescent="0.25">
      <c r="B30" s="906"/>
      <c r="C30" s="907"/>
      <c r="D30" s="907"/>
      <c r="E30" s="907"/>
      <c r="F30" s="907"/>
      <c r="G30" s="908"/>
      <c r="H30" s="906"/>
      <c r="I30" s="907"/>
      <c r="J30" s="907"/>
      <c r="K30" s="907"/>
      <c r="L30" s="908"/>
    </row>
    <row r="31" spans="2:12" x14ac:dyDescent="0.25">
      <c r="B31" s="906"/>
      <c r="C31" s="907"/>
      <c r="D31" s="907"/>
      <c r="E31" s="907"/>
      <c r="F31" s="907"/>
      <c r="G31" s="908"/>
      <c r="H31" s="906"/>
      <c r="I31" s="907"/>
      <c r="J31" s="907"/>
      <c r="K31" s="907"/>
      <c r="L31" s="908"/>
    </row>
    <row r="32" spans="2:12" x14ac:dyDescent="0.25">
      <c r="B32" s="906"/>
      <c r="C32" s="907"/>
      <c r="D32" s="907"/>
      <c r="E32" s="907"/>
      <c r="F32" s="907"/>
      <c r="G32" s="908"/>
      <c r="H32" s="906"/>
      <c r="I32" s="907"/>
      <c r="J32" s="907"/>
      <c r="K32" s="907"/>
      <c r="L32" s="908"/>
    </row>
    <row r="33" spans="2:12" x14ac:dyDescent="0.25">
      <c r="B33" s="906"/>
      <c r="C33" s="907"/>
      <c r="D33" s="907"/>
      <c r="E33" s="907"/>
      <c r="F33" s="907"/>
      <c r="G33" s="908"/>
      <c r="H33" s="906"/>
      <c r="I33" s="907"/>
      <c r="J33" s="907"/>
      <c r="K33" s="907"/>
      <c r="L33" s="908"/>
    </row>
    <row r="34" spans="2:12" x14ac:dyDescent="0.25">
      <c r="B34" s="906"/>
      <c r="C34" s="907"/>
      <c r="D34" s="907"/>
      <c r="E34" s="907"/>
      <c r="F34" s="907"/>
      <c r="G34" s="908"/>
      <c r="H34" s="906"/>
      <c r="I34" s="907"/>
      <c r="J34" s="907"/>
      <c r="K34" s="907"/>
      <c r="L34" s="908"/>
    </row>
    <row r="35" spans="2:12" x14ac:dyDescent="0.25">
      <c r="B35" s="906"/>
      <c r="C35" s="907"/>
      <c r="D35" s="907"/>
      <c r="E35" s="907"/>
      <c r="F35" s="907"/>
      <c r="G35" s="908"/>
      <c r="H35" s="906"/>
      <c r="I35" s="907"/>
      <c r="J35" s="907"/>
      <c r="K35" s="907"/>
      <c r="L35" s="908"/>
    </row>
    <row r="36" spans="2:12" x14ac:dyDescent="0.25">
      <c r="B36" s="906"/>
      <c r="C36" s="907"/>
      <c r="D36" s="907"/>
      <c r="E36" s="907"/>
      <c r="F36" s="907"/>
      <c r="G36" s="908"/>
      <c r="H36" s="906"/>
      <c r="I36" s="907"/>
      <c r="J36" s="907"/>
      <c r="K36" s="907"/>
      <c r="L36" s="908"/>
    </row>
    <row r="37" spans="2:12" x14ac:dyDescent="0.25">
      <c r="B37" s="906"/>
      <c r="C37" s="907"/>
      <c r="D37" s="907"/>
      <c r="E37" s="907"/>
      <c r="F37" s="907"/>
      <c r="G37" s="908"/>
      <c r="H37" s="906"/>
      <c r="I37" s="907"/>
      <c r="J37" s="907"/>
      <c r="K37" s="907"/>
      <c r="L37" s="908"/>
    </row>
    <row r="38" spans="2:12" x14ac:dyDescent="0.25">
      <c r="B38" s="906"/>
      <c r="C38" s="907"/>
      <c r="D38" s="907"/>
      <c r="E38" s="907"/>
      <c r="F38" s="907"/>
      <c r="G38" s="908"/>
      <c r="H38" s="906"/>
      <c r="I38" s="907"/>
      <c r="J38" s="907"/>
      <c r="K38" s="907"/>
      <c r="L38" s="908"/>
    </row>
    <row r="39" spans="2:12" x14ac:dyDescent="0.25">
      <c r="B39" s="906"/>
      <c r="C39" s="907"/>
      <c r="D39" s="907"/>
      <c r="E39" s="907"/>
      <c r="F39" s="907"/>
      <c r="G39" s="908"/>
      <c r="H39" s="906"/>
      <c r="I39" s="907"/>
      <c r="J39" s="907"/>
      <c r="K39" s="907"/>
      <c r="L39" s="908"/>
    </row>
    <row r="40" spans="2:12" ht="22.9" customHeight="1" x14ac:dyDescent="0.25">
      <c r="B40" s="909" t="s">
        <v>1072</v>
      </c>
      <c r="C40" s="910"/>
      <c r="D40" s="910"/>
      <c r="E40" s="910"/>
      <c r="F40" s="910"/>
      <c r="G40" s="911"/>
      <c r="H40" s="915" t="s">
        <v>1073</v>
      </c>
      <c r="I40" s="916"/>
      <c r="J40" s="916"/>
      <c r="K40" s="916"/>
      <c r="L40" s="917"/>
    </row>
    <row r="41" spans="2:12" ht="28.15" customHeight="1" thickBot="1" x14ac:dyDescent="0.3">
      <c r="B41" s="912"/>
      <c r="C41" s="913"/>
      <c r="D41" s="913"/>
      <c r="E41" s="913"/>
      <c r="F41" s="913"/>
      <c r="G41" s="914"/>
      <c r="H41" s="918"/>
      <c r="I41" s="919"/>
      <c r="J41" s="919"/>
      <c r="K41" s="919"/>
      <c r="L41" s="920"/>
    </row>
    <row r="42" spans="2:12" x14ac:dyDescent="0.25">
      <c r="B42" s="921" t="s">
        <v>798</v>
      </c>
      <c r="C42" s="922"/>
      <c r="D42" s="922"/>
      <c r="E42" s="922"/>
      <c r="F42" s="922"/>
      <c r="G42" s="923"/>
      <c r="H42" s="921" t="s">
        <v>799</v>
      </c>
      <c r="I42" s="922"/>
      <c r="J42" s="922"/>
      <c r="K42" s="922"/>
      <c r="L42" s="923"/>
    </row>
    <row r="43" spans="2:12" x14ac:dyDescent="0.25">
      <c r="B43" s="906"/>
      <c r="C43" s="907"/>
      <c r="D43" s="907"/>
      <c r="E43" s="907"/>
      <c r="F43" s="907"/>
      <c r="G43" s="908"/>
      <c r="H43" s="906"/>
      <c r="I43" s="907"/>
      <c r="J43" s="907"/>
      <c r="K43" s="907"/>
      <c r="L43" s="908"/>
    </row>
    <row r="44" spans="2:12" x14ac:dyDescent="0.25">
      <c r="B44" s="906"/>
      <c r="C44" s="907"/>
      <c r="D44" s="907"/>
      <c r="E44" s="907"/>
      <c r="F44" s="907"/>
      <c r="G44" s="908"/>
      <c r="H44" s="906"/>
      <c r="I44" s="907"/>
      <c r="J44" s="907"/>
      <c r="K44" s="907"/>
      <c r="L44" s="908"/>
    </row>
    <row r="45" spans="2:12" x14ac:dyDescent="0.25">
      <c r="B45" s="906"/>
      <c r="C45" s="907"/>
      <c r="D45" s="907"/>
      <c r="E45" s="907"/>
      <c r="F45" s="907"/>
      <c r="G45" s="908"/>
      <c r="H45" s="906"/>
      <c r="I45" s="907"/>
      <c r="J45" s="907"/>
      <c r="K45" s="907"/>
      <c r="L45" s="908"/>
    </row>
    <row r="46" spans="2:12" x14ac:dyDescent="0.25">
      <c r="B46" s="906"/>
      <c r="C46" s="907"/>
      <c r="D46" s="907"/>
      <c r="E46" s="907"/>
      <c r="F46" s="907"/>
      <c r="G46" s="908"/>
      <c r="H46" s="906"/>
      <c r="I46" s="907"/>
      <c r="J46" s="907"/>
      <c r="K46" s="907"/>
      <c r="L46" s="908"/>
    </row>
    <row r="47" spans="2:12" x14ac:dyDescent="0.25">
      <c r="B47" s="906"/>
      <c r="C47" s="907"/>
      <c r="D47" s="907"/>
      <c r="E47" s="907"/>
      <c r="F47" s="907"/>
      <c r="G47" s="908"/>
      <c r="H47" s="906"/>
      <c r="I47" s="907"/>
      <c r="J47" s="907"/>
      <c r="K47" s="907"/>
      <c r="L47" s="908"/>
    </row>
    <row r="48" spans="2:12" x14ac:dyDescent="0.25">
      <c r="B48" s="906"/>
      <c r="C48" s="907"/>
      <c r="D48" s="907"/>
      <c r="E48" s="907"/>
      <c r="F48" s="907"/>
      <c r="G48" s="908"/>
      <c r="H48" s="906"/>
      <c r="I48" s="907"/>
      <c r="J48" s="907"/>
      <c r="K48" s="907"/>
      <c r="L48" s="908"/>
    </row>
    <row r="49" spans="2:12" x14ac:dyDescent="0.25">
      <c r="B49" s="906"/>
      <c r="C49" s="907"/>
      <c r="D49" s="907"/>
      <c r="E49" s="907"/>
      <c r="F49" s="907"/>
      <c r="G49" s="908"/>
      <c r="H49" s="906"/>
      <c r="I49" s="907"/>
      <c r="J49" s="907"/>
      <c r="K49" s="907"/>
      <c r="L49" s="908"/>
    </row>
    <row r="50" spans="2:12" x14ac:dyDescent="0.25">
      <c r="B50" s="906"/>
      <c r="C50" s="907"/>
      <c r="D50" s="907"/>
      <c r="E50" s="907"/>
      <c r="F50" s="907"/>
      <c r="G50" s="908"/>
      <c r="H50" s="906"/>
      <c r="I50" s="907"/>
      <c r="J50" s="907"/>
      <c r="K50" s="907"/>
      <c r="L50" s="908"/>
    </row>
    <row r="51" spans="2:12" x14ac:dyDescent="0.25">
      <c r="B51" s="906"/>
      <c r="C51" s="907"/>
      <c r="D51" s="907"/>
      <c r="E51" s="907"/>
      <c r="F51" s="907"/>
      <c r="G51" s="908"/>
      <c r="H51" s="906"/>
      <c r="I51" s="907"/>
      <c r="J51" s="907"/>
      <c r="K51" s="907"/>
      <c r="L51" s="908"/>
    </row>
    <row r="52" spans="2:12" x14ac:dyDescent="0.25">
      <c r="B52" s="906"/>
      <c r="C52" s="907"/>
      <c r="D52" s="907"/>
      <c r="E52" s="907"/>
      <c r="F52" s="907"/>
      <c r="G52" s="908"/>
      <c r="H52" s="906"/>
      <c r="I52" s="907"/>
      <c r="J52" s="907"/>
      <c r="K52" s="907"/>
      <c r="L52" s="908"/>
    </row>
    <row r="53" spans="2:12" x14ac:dyDescent="0.25">
      <c r="B53" s="906"/>
      <c r="C53" s="907"/>
      <c r="D53" s="907"/>
      <c r="E53" s="907"/>
      <c r="F53" s="907"/>
      <c r="G53" s="908"/>
      <c r="H53" s="906"/>
      <c r="I53" s="907"/>
      <c r="J53" s="907"/>
      <c r="K53" s="907"/>
      <c r="L53" s="908"/>
    </row>
    <row r="54" spans="2:12" x14ac:dyDescent="0.25">
      <c r="B54" s="906"/>
      <c r="C54" s="907"/>
      <c r="D54" s="907"/>
      <c r="E54" s="907"/>
      <c r="F54" s="907"/>
      <c r="G54" s="908"/>
      <c r="H54" s="906"/>
      <c r="I54" s="907"/>
      <c r="J54" s="907"/>
      <c r="K54" s="907"/>
      <c r="L54" s="908"/>
    </row>
    <row r="55" spans="2:12" x14ac:dyDescent="0.25">
      <c r="B55" s="906"/>
      <c r="C55" s="907"/>
      <c r="D55" s="907"/>
      <c r="E55" s="907"/>
      <c r="F55" s="907"/>
      <c r="G55" s="908"/>
      <c r="H55" s="906"/>
      <c r="I55" s="907"/>
      <c r="J55" s="907"/>
      <c r="K55" s="907"/>
      <c r="L55" s="908"/>
    </row>
    <row r="56" spans="2:12" ht="25.15" customHeight="1" x14ac:dyDescent="0.25">
      <c r="B56" s="909"/>
      <c r="C56" s="910"/>
      <c r="D56" s="910"/>
      <c r="E56" s="910"/>
      <c r="F56" s="910"/>
      <c r="G56" s="911"/>
      <c r="H56" s="915"/>
      <c r="I56" s="916"/>
      <c r="J56" s="916"/>
      <c r="K56" s="916"/>
      <c r="L56" s="917"/>
    </row>
    <row r="57" spans="2:12" ht="28.15" customHeight="1" thickBot="1" x14ac:dyDescent="0.3">
      <c r="B57" s="912"/>
      <c r="C57" s="913"/>
      <c r="D57" s="913"/>
      <c r="E57" s="913"/>
      <c r="F57" s="913"/>
      <c r="G57" s="914"/>
      <c r="H57" s="918"/>
      <c r="I57" s="919"/>
      <c r="J57" s="919"/>
      <c r="K57" s="919"/>
      <c r="L57" s="920"/>
    </row>
    <row r="58" spans="2:12" s="173" customFormat="1" ht="206.45" customHeight="1" thickBot="1" x14ac:dyDescent="0.3">
      <c r="B58" s="952"/>
      <c r="C58" s="953"/>
      <c r="D58" s="953"/>
      <c r="E58" s="953"/>
      <c r="F58" s="953"/>
      <c r="G58" s="954"/>
      <c r="H58" s="953"/>
      <c r="I58" s="953"/>
      <c r="J58" s="953"/>
      <c r="K58" s="953"/>
      <c r="L58" s="954"/>
    </row>
    <row r="59" spans="2:12" s="173" customFormat="1" ht="28.15" customHeight="1" x14ac:dyDescent="0.25">
      <c r="B59" s="909"/>
      <c r="C59" s="910"/>
      <c r="D59" s="910"/>
      <c r="E59" s="910"/>
      <c r="F59" s="910"/>
      <c r="G59" s="911"/>
      <c r="H59" s="915"/>
      <c r="I59" s="916"/>
      <c r="J59" s="916"/>
      <c r="K59" s="916"/>
      <c r="L59" s="917"/>
    </row>
    <row r="60" spans="2:12" s="173" customFormat="1" ht="20.45" customHeight="1" thickBot="1" x14ac:dyDescent="0.3">
      <c r="B60" s="912"/>
      <c r="C60" s="913"/>
      <c r="D60" s="913"/>
      <c r="E60" s="913"/>
      <c r="F60" s="913"/>
      <c r="G60" s="914"/>
      <c r="H60" s="918"/>
      <c r="I60" s="919"/>
      <c r="J60" s="919"/>
      <c r="K60" s="919"/>
      <c r="L60" s="920"/>
    </row>
    <row r="61" spans="2:12" x14ac:dyDescent="0.25">
      <c r="B61" s="921" t="s">
        <v>798</v>
      </c>
      <c r="C61" s="922"/>
      <c r="D61" s="922"/>
      <c r="E61" s="922"/>
      <c r="F61" s="922"/>
      <c r="G61" s="923"/>
      <c r="H61" s="921" t="s">
        <v>799</v>
      </c>
      <c r="I61" s="922"/>
      <c r="J61" s="922"/>
      <c r="K61" s="922"/>
      <c r="L61" s="923"/>
    </row>
    <row r="62" spans="2:12" x14ac:dyDescent="0.25">
      <c r="B62" s="906"/>
      <c r="C62" s="907"/>
      <c r="D62" s="907"/>
      <c r="E62" s="907"/>
      <c r="F62" s="907"/>
      <c r="G62" s="908"/>
      <c r="H62" s="906"/>
      <c r="I62" s="907"/>
      <c r="J62" s="907"/>
      <c r="K62" s="907"/>
      <c r="L62" s="908"/>
    </row>
    <row r="63" spans="2:12" x14ac:dyDescent="0.25">
      <c r="B63" s="906"/>
      <c r="C63" s="907"/>
      <c r="D63" s="907"/>
      <c r="E63" s="907"/>
      <c r="F63" s="907"/>
      <c r="G63" s="908"/>
      <c r="H63" s="906"/>
      <c r="I63" s="907"/>
      <c r="J63" s="907"/>
      <c r="K63" s="907"/>
      <c r="L63" s="908"/>
    </row>
    <row r="64" spans="2:12" x14ac:dyDescent="0.25">
      <c r="B64" s="906"/>
      <c r="C64" s="907"/>
      <c r="D64" s="907"/>
      <c r="E64" s="907"/>
      <c r="F64" s="907"/>
      <c r="G64" s="908"/>
      <c r="H64" s="906"/>
      <c r="I64" s="907"/>
      <c r="J64" s="907"/>
      <c r="K64" s="907"/>
      <c r="L64" s="908"/>
    </row>
    <row r="65" spans="2:12" x14ac:dyDescent="0.25">
      <c r="B65" s="906"/>
      <c r="C65" s="907"/>
      <c r="D65" s="907"/>
      <c r="E65" s="907"/>
      <c r="F65" s="907"/>
      <c r="G65" s="908"/>
      <c r="H65" s="906"/>
      <c r="I65" s="907"/>
      <c r="J65" s="907"/>
      <c r="K65" s="907"/>
      <c r="L65" s="908"/>
    </row>
    <row r="66" spans="2:12" x14ac:dyDescent="0.25">
      <c r="B66" s="906"/>
      <c r="C66" s="907"/>
      <c r="D66" s="907"/>
      <c r="E66" s="907"/>
      <c r="F66" s="907"/>
      <c r="G66" s="908"/>
      <c r="H66" s="906"/>
      <c r="I66" s="907"/>
      <c r="J66" s="907"/>
      <c r="K66" s="907"/>
      <c r="L66" s="908"/>
    </row>
    <row r="67" spans="2:12" x14ac:dyDescent="0.25">
      <c r="B67" s="906"/>
      <c r="C67" s="907"/>
      <c r="D67" s="907"/>
      <c r="E67" s="907"/>
      <c r="F67" s="907"/>
      <c r="G67" s="908"/>
      <c r="H67" s="906"/>
      <c r="I67" s="907"/>
      <c r="J67" s="907"/>
      <c r="K67" s="907"/>
      <c r="L67" s="908"/>
    </row>
    <row r="68" spans="2:12" x14ac:dyDescent="0.25">
      <c r="B68" s="906"/>
      <c r="C68" s="907"/>
      <c r="D68" s="907"/>
      <c r="E68" s="907"/>
      <c r="F68" s="907"/>
      <c r="G68" s="908"/>
      <c r="H68" s="906"/>
      <c r="I68" s="907"/>
      <c r="J68" s="907"/>
      <c r="K68" s="907"/>
      <c r="L68" s="908"/>
    </row>
    <row r="69" spans="2:12" x14ac:dyDescent="0.25">
      <c r="B69" s="906"/>
      <c r="C69" s="907"/>
      <c r="D69" s="907"/>
      <c r="E69" s="907"/>
      <c r="F69" s="907"/>
      <c r="G69" s="908"/>
      <c r="H69" s="906"/>
      <c r="I69" s="907"/>
      <c r="J69" s="907"/>
      <c r="K69" s="907"/>
      <c r="L69" s="908"/>
    </row>
    <row r="70" spans="2:12" x14ac:dyDescent="0.25">
      <c r="B70" s="906"/>
      <c r="C70" s="907"/>
      <c r="D70" s="907"/>
      <c r="E70" s="907"/>
      <c r="F70" s="907"/>
      <c r="G70" s="908"/>
      <c r="H70" s="906"/>
      <c r="I70" s="907"/>
      <c r="J70" s="907"/>
      <c r="K70" s="907"/>
      <c r="L70" s="908"/>
    </row>
    <row r="71" spans="2:12" x14ac:dyDescent="0.25">
      <c r="B71" s="906"/>
      <c r="C71" s="907"/>
      <c r="D71" s="907"/>
      <c r="E71" s="907"/>
      <c r="F71" s="907"/>
      <c r="G71" s="908"/>
      <c r="H71" s="906"/>
      <c r="I71" s="907"/>
      <c r="J71" s="907"/>
      <c r="K71" s="907"/>
      <c r="L71" s="908"/>
    </row>
    <row r="72" spans="2:12" x14ac:dyDescent="0.25">
      <c r="B72" s="906"/>
      <c r="C72" s="907"/>
      <c r="D72" s="907"/>
      <c r="E72" s="907"/>
      <c r="F72" s="907"/>
      <c r="G72" s="908"/>
      <c r="H72" s="906"/>
      <c r="I72" s="907"/>
      <c r="J72" s="907"/>
      <c r="K72" s="907"/>
      <c r="L72" s="908"/>
    </row>
    <row r="73" spans="2:12" x14ac:dyDescent="0.25">
      <c r="B73" s="906"/>
      <c r="C73" s="907"/>
      <c r="D73" s="907"/>
      <c r="E73" s="907"/>
      <c r="F73" s="907"/>
      <c r="G73" s="908"/>
      <c r="H73" s="906"/>
      <c r="I73" s="907"/>
      <c r="J73" s="907"/>
      <c r="K73" s="907"/>
      <c r="L73" s="908"/>
    </row>
    <row r="74" spans="2:12" x14ac:dyDescent="0.25">
      <c r="B74" s="906"/>
      <c r="C74" s="907"/>
      <c r="D74" s="907"/>
      <c r="E74" s="907"/>
      <c r="F74" s="907"/>
      <c r="G74" s="908"/>
      <c r="H74" s="906"/>
      <c r="I74" s="907"/>
      <c r="J74" s="907"/>
      <c r="K74" s="907"/>
      <c r="L74" s="908"/>
    </row>
    <row r="75" spans="2:12" s="173" customFormat="1" ht="25.9" customHeight="1" x14ac:dyDescent="0.25">
      <c r="B75" s="909"/>
      <c r="C75" s="910"/>
      <c r="D75" s="910"/>
      <c r="E75" s="910"/>
      <c r="F75" s="910"/>
      <c r="G75" s="911"/>
      <c r="H75" s="915"/>
      <c r="I75" s="916"/>
      <c r="J75" s="916"/>
      <c r="K75" s="916"/>
      <c r="L75" s="917"/>
    </row>
    <row r="76" spans="2:12" s="173" customFormat="1" ht="21" customHeight="1" thickBot="1" x14ac:dyDescent="0.3">
      <c r="B76" s="912"/>
      <c r="C76" s="913"/>
      <c r="D76" s="913"/>
      <c r="E76" s="913"/>
      <c r="F76" s="913"/>
      <c r="G76" s="914"/>
      <c r="H76" s="918"/>
      <c r="I76" s="919"/>
      <c r="J76" s="919"/>
      <c r="K76" s="919"/>
      <c r="L76" s="920"/>
    </row>
    <row r="77" spans="2:12" s="173" customFormat="1" ht="15.75" thickBot="1" x14ac:dyDescent="0.3">
      <c r="B77" s="949" t="s">
        <v>387</v>
      </c>
      <c r="C77" s="950"/>
      <c r="D77" s="950"/>
      <c r="E77" s="950"/>
      <c r="F77" s="950"/>
      <c r="G77" s="950"/>
      <c r="H77" s="950"/>
      <c r="I77" s="950"/>
      <c r="J77" s="950"/>
      <c r="K77" s="950"/>
      <c r="L77" s="951"/>
    </row>
    <row r="78" spans="2:12" x14ac:dyDescent="0.25">
      <c r="B78" s="921" t="s">
        <v>798</v>
      </c>
      <c r="C78" s="922"/>
      <c r="D78" s="922"/>
      <c r="E78" s="922"/>
      <c r="F78" s="922"/>
      <c r="G78" s="923"/>
      <c r="H78" s="921" t="s">
        <v>799</v>
      </c>
      <c r="I78" s="922"/>
      <c r="J78" s="922"/>
      <c r="K78" s="922"/>
      <c r="L78" s="923"/>
    </row>
    <row r="79" spans="2:12" x14ac:dyDescent="0.25">
      <c r="B79" s="906"/>
      <c r="C79" s="907"/>
      <c r="D79" s="907"/>
      <c r="E79" s="907"/>
      <c r="F79" s="907"/>
      <c r="G79" s="908"/>
      <c r="H79" s="906"/>
      <c r="I79" s="907"/>
      <c r="J79" s="907"/>
      <c r="K79" s="907"/>
      <c r="L79" s="908"/>
    </row>
    <row r="80" spans="2:12" x14ac:dyDescent="0.25">
      <c r="B80" s="906"/>
      <c r="C80" s="907"/>
      <c r="D80" s="907"/>
      <c r="E80" s="907"/>
      <c r="F80" s="907"/>
      <c r="G80" s="908"/>
      <c r="H80" s="906"/>
      <c r="I80" s="907"/>
      <c r="J80" s="907"/>
      <c r="K80" s="907"/>
      <c r="L80" s="908"/>
    </row>
    <row r="81" spans="2:13" x14ac:dyDescent="0.25">
      <c r="B81" s="906"/>
      <c r="C81" s="907"/>
      <c r="D81" s="907"/>
      <c r="E81" s="907"/>
      <c r="F81" s="907"/>
      <c r="G81" s="908"/>
      <c r="H81" s="906"/>
      <c r="I81" s="907"/>
      <c r="J81" s="907"/>
      <c r="K81" s="907"/>
      <c r="L81" s="908"/>
    </row>
    <row r="82" spans="2:13" x14ac:dyDescent="0.25">
      <c r="B82" s="906"/>
      <c r="C82" s="907"/>
      <c r="D82" s="907"/>
      <c r="E82" s="907"/>
      <c r="F82" s="907"/>
      <c r="G82" s="908"/>
      <c r="H82" s="906"/>
      <c r="I82" s="907"/>
      <c r="J82" s="907"/>
      <c r="K82" s="907"/>
      <c r="L82" s="908"/>
    </row>
    <row r="83" spans="2:13" x14ac:dyDescent="0.25">
      <c r="B83" s="906"/>
      <c r="C83" s="907"/>
      <c r="D83" s="907"/>
      <c r="E83" s="907"/>
      <c r="F83" s="907"/>
      <c r="G83" s="908"/>
      <c r="H83" s="906"/>
      <c r="I83" s="907"/>
      <c r="J83" s="907"/>
      <c r="K83" s="907"/>
      <c r="L83" s="908"/>
    </row>
    <row r="84" spans="2:13" x14ac:dyDescent="0.25">
      <c r="B84" s="906"/>
      <c r="C84" s="907"/>
      <c r="D84" s="907"/>
      <c r="E84" s="907"/>
      <c r="F84" s="907"/>
      <c r="G84" s="908"/>
      <c r="H84" s="906"/>
      <c r="I84" s="907"/>
      <c r="J84" s="907"/>
      <c r="K84" s="907"/>
      <c r="L84" s="908"/>
    </row>
    <row r="85" spans="2:13" x14ac:dyDescent="0.25">
      <c r="B85" s="906"/>
      <c r="C85" s="907"/>
      <c r="D85" s="907"/>
      <c r="E85" s="907"/>
      <c r="F85" s="907"/>
      <c r="G85" s="908"/>
      <c r="H85" s="906"/>
      <c r="I85" s="907"/>
      <c r="J85" s="907"/>
      <c r="K85" s="907"/>
      <c r="L85" s="908"/>
    </row>
    <row r="86" spans="2:13" x14ac:dyDescent="0.25">
      <c r="B86" s="906"/>
      <c r="C86" s="907"/>
      <c r="D86" s="907"/>
      <c r="E86" s="907"/>
      <c r="F86" s="907"/>
      <c r="G86" s="908"/>
      <c r="H86" s="906"/>
      <c r="I86" s="907"/>
      <c r="J86" s="907"/>
      <c r="K86" s="907"/>
      <c r="L86" s="908"/>
    </row>
    <row r="87" spans="2:13" x14ac:dyDescent="0.25">
      <c r="B87" s="906"/>
      <c r="C87" s="907"/>
      <c r="D87" s="907"/>
      <c r="E87" s="907"/>
      <c r="F87" s="907"/>
      <c r="G87" s="908"/>
      <c r="H87" s="906"/>
      <c r="I87" s="907"/>
      <c r="J87" s="907"/>
      <c r="K87" s="907"/>
      <c r="L87" s="908"/>
    </row>
    <row r="88" spans="2:13" x14ac:dyDescent="0.25">
      <c r="B88" s="906"/>
      <c r="C88" s="907"/>
      <c r="D88" s="907"/>
      <c r="E88" s="907"/>
      <c r="F88" s="907"/>
      <c r="G88" s="908"/>
      <c r="H88" s="906"/>
      <c r="I88" s="907"/>
      <c r="J88" s="907"/>
      <c r="K88" s="907"/>
      <c r="L88" s="908"/>
    </row>
    <row r="89" spans="2:13" x14ac:dyDescent="0.25">
      <c r="B89" s="906"/>
      <c r="C89" s="907"/>
      <c r="D89" s="907"/>
      <c r="E89" s="907"/>
      <c r="F89" s="907"/>
      <c r="G89" s="908"/>
      <c r="H89" s="906"/>
      <c r="I89" s="907"/>
      <c r="J89" s="907"/>
      <c r="K89" s="907"/>
      <c r="L89" s="908"/>
    </row>
    <row r="90" spans="2:13" x14ac:dyDescent="0.25">
      <c r="B90" s="906"/>
      <c r="C90" s="907"/>
      <c r="D90" s="907"/>
      <c r="E90" s="907"/>
      <c r="F90" s="907"/>
      <c r="G90" s="908"/>
      <c r="H90" s="906"/>
      <c r="I90" s="907"/>
      <c r="J90" s="907"/>
      <c r="K90" s="907"/>
      <c r="L90" s="908"/>
    </row>
    <row r="91" spans="2:13" x14ac:dyDescent="0.25">
      <c r="B91" s="906"/>
      <c r="C91" s="907"/>
      <c r="D91" s="907"/>
      <c r="E91" s="907"/>
      <c r="F91" s="907"/>
      <c r="G91" s="908"/>
      <c r="H91" s="906"/>
      <c r="I91" s="907"/>
      <c r="J91" s="907"/>
      <c r="K91" s="907"/>
      <c r="L91" s="908"/>
    </row>
    <row r="92" spans="2:13" ht="27" customHeight="1" x14ac:dyDescent="0.25">
      <c r="B92" s="930" t="s">
        <v>1224</v>
      </c>
      <c r="C92" s="931"/>
      <c r="D92" s="931"/>
      <c r="E92" s="931"/>
      <c r="F92" s="931"/>
      <c r="G92" s="932"/>
      <c r="H92" s="930" t="s">
        <v>1225</v>
      </c>
      <c r="I92" s="931"/>
      <c r="J92" s="931"/>
      <c r="K92" s="931"/>
      <c r="L92" s="931"/>
      <c r="M92" s="932"/>
    </row>
    <row r="93" spans="2:13" ht="15" customHeight="1" thickBot="1" x14ac:dyDescent="0.3">
      <c r="B93" s="933"/>
      <c r="C93" s="934"/>
      <c r="D93" s="934"/>
      <c r="E93" s="934"/>
      <c r="F93" s="934"/>
      <c r="G93" s="935"/>
      <c r="H93" s="933"/>
      <c r="I93" s="934"/>
      <c r="J93" s="934"/>
      <c r="K93" s="934"/>
      <c r="L93" s="934"/>
      <c r="M93" s="935"/>
    </row>
    <row r="94" spans="2:13" x14ac:dyDescent="0.25">
      <c r="B94" s="921" t="s">
        <v>798</v>
      </c>
      <c r="C94" s="922"/>
      <c r="D94" s="922"/>
      <c r="E94" s="922"/>
      <c r="F94" s="922"/>
      <c r="G94" s="923"/>
      <c r="H94" s="921" t="s">
        <v>799</v>
      </c>
      <c r="I94" s="922"/>
      <c r="J94" s="922"/>
      <c r="K94" s="922"/>
      <c r="L94" s="923"/>
    </row>
    <row r="95" spans="2:13" x14ac:dyDescent="0.25">
      <c r="B95" s="906"/>
      <c r="C95" s="907"/>
      <c r="D95" s="907"/>
      <c r="E95" s="907"/>
      <c r="F95" s="907"/>
      <c r="G95" s="908"/>
      <c r="H95" s="906"/>
      <c r="I95" s="907"/>
      <c r="J95" s="907"/>
      <c r="K95" s="907"/>
      <c r="L95" s="908"/>
    </row>
    <row r="96" spans="2:13" x14ac:dyDescent="0.25">
      <c r="B96" s="906"/>
      <c r="C96" s="907"/>
      <c r="D96" s="907"/>
      <c r="E96" s="907"/>
      <c r="F96" s="907"/>
      <c r="G96" s="908"/>
      <c r="H96" s="906"/>
      <c r="I96" s="907"/>
      <c r="J96" s="907"/>
      <c r="K96" s="907"/>
      <c r="L96" s="908"/>
    </row>
    <row r="97" spans="2:13" x14ac:dyDescent="0.25">
      <c r="B97" s="906"/>
      <c r="C97" s="907"/>
      <c r="D97" s="907"/>
      <c r="E97" s="907"/>
      <c r="F97" s="907"/>
      <c r="G97" s="908"/>
      <c r="H97" s="906"/>
      <c r="I97" s="907"/>
      <c r="J97" s="907"/>
      <c r="K97" s="907"/>
      <c r="L97" s="908"/>
    </row>
    <row r="98" spans="2:13" x14ac:dyDescent="0.25">
      <c r="B98" s="906"/>
      <c r="C98" s="907"/>
      <c r="D98" s="907"/>
      <c r="E98" s="907"/>
      <c r="F98" s="907"/>
      <c r="G98" s="908"/>
      <c r="H98" s="906"/>
      <c r="I98" s="907"/>
      <c r="J98" s="907"/>
      <c r="K98" s="907"/>
      <c r="L98" s="908"/>
    </row>
    <row r="99" spans="2:13" x14ac:dyDescent="0.25">
      <c r="B99" s="906"/>
      <c r="C99" s="907"/>
      <c r="D99" s="907"/>
      <c r="E99" s="907"/>
      <c r="F99" s="907"/>
      <c r="G99" s="908"/>
      <c r="H99" s="906"/>
      <c r="I99" s="907"/>
      <c r="J99" s="907"/>
      <c r="K99" s="907"/>
      <c r="L99" s="908"/>
    </row>
    <row r="100" spans="2:13" x14ac:dyDescent="0.25">
      <c r="B100" s="906"/>
      <c r="C100" s="907"/>
      <c r="D100" s="907"/>
      <c r="E100" s="907"/>
      <c r="F100" s="907"/>
      <c r="G100" s="908"/>
      <c r="H100" s="906"/>
      <c r="I100" s="907"/>
      <c r="J100" s="907"/>
      <c r="K100" s="907"/>
      <c r="L100" s="908"/>
    </row>
    <row r="101" spans="2:13" x14ac:dyDescent="0.25">
      <c r="B101" s="906"/>
      <c r="C101" s="907"/>
      <c r="D101" s="907"/>
      <c r="E101" s="907"/>
      <c r="F101" s="907"/>
      <c r="G101" s="908"/>
      <c r="H101" s="906"/>
      <c r="I101" s="907"/>
      <c r="J101" s="907"/>
      <c r="K101" s="907"/>
      <c r="L101" s="908"/>
    </row>
    <row r="102" spans="2:13" x14ac:dyDescent="0.25">
      <c r="B102" s="906"/>
      <c r="C102" s="907"/>
      <c r="D102" s="907"/>
      <c r="E102" s="907"/>
      <c r="F102" s="907"/>
      <c r="G102" s="908"/>
      <c r="H102" s="906"/>
      <c r="I102" s="907"/>
      <c r="J102" s="907"/>
      <c r="K102" s="907"/>
      <c r="L102" s="908"/>
    </row>
    <row r="103" spans="2:13" x14ac:dyDescent="0.25">
      <c r="B103" s="906"/>
      <c r="C103" s="907"/>
      <c r="D103" s="907"/>
      <c r="E103" s="907"/>
      <c r="F103" s="907"/>
      <c r="G103" s="908"/>
      <c r="H103" s="906"/>
      <c r="I103" s="907"/>
      <c r="J103" s="907"/>
      <c r="K103" s="907"/>
      <c r="L103" s="908"/>
    </row>
    <row r="104" spans="2:13" x14ac:dyDescent="0.25">
      <c r="B104" s="906"/>
      <c r="C104" s="907"/>
      <c r="D104" s="907"/>
      <c r="E104" s="907"/>
      <c r="F104" s="907"/>
      <c r="G104" s="908"/>
      <c r="H104" s="906"/>
      <c r="I104" s="907"/>
      <c r="J104" s="907"/>
      <c r="K104" s="907"/>
      <c r="L104" s="908"/>
    </row>
    <row r="105" spans="2:13" x14ac:dyDescent="0.25">
      <c r="B105" s="906"/>
      <c r="C105" s="907"/>
      <c r="D105" s="907"/>
      <c r="E105" s="907"/>
      <c r="F105" s="907"/>
      <c r="G105" s="908"/>
      <c r="H105" s="906"/>
      <c r="I105" s="907"/>
      <c r="J105" s="907"/>
      <c r="K105" s="907"/>
      <c r="L105" s="908"/>
    </row>
    <row r="106" spans="2:13" x14ac:dyDescent="0.25">
      <c r="B106" s="906"/>
      <c r="C106" s="907"/>
      <c r="D106" s="907"/>
      <c r="E106" s="907"/>
      <c r="F106" s="907"/>
      <c r="G106" s="908"/>
      <c r="H106" s="906"/>
      <c r="I106" s="907"/>
      <c r="J106" s="907"/>
      <c r="K106" s="907"/>
      <c r="L106" s="908"/>
    </row>
    <row r="107" spans="2:13" x14ac:dyDescent="0.25">
      <c r="B107" s="906"/>
      <c r="C107" s="907"/>
      <c r="D107" s="907"/>
      <c r="E107" s="907"/>
      <c r="F107" s="907"/>
      <c r="G107" s="908"/>
      <c r="H107" s="906"/>
      <c r="I107" s="907"/>
      <c r="J107" s="907"/>
      <c r="K107" s="907"/>
      <c r="L107" s="908"/>
    </row>
    <row r="108" spans="2:13" ht="31.15" customHeight="1" x14ac:dyDescent="0.25">
      <c r="B108" s="924" t="s">
        <v>1226</v>
      </c>
      <c r="C108" s="925"/>
      <c r="D108" s="925"/>
      <c r="E108" s="925"/>
      <c r="F108" s="925"/>
      <c r="G108" s="926"/>
      <c r="H108" s="924" t="s">
        <v>1227</v>
      </c>
      <c r="I108" s="925"/>
      <c r="J108" s="925"/>
      <c r="K108" s="925"/>
      <c r="L108" s="925"/>
      <c r="M108" s="926"/>
    </row>
    <row r="109" spans="2:13" ht="18.600000000000001" customHeight="1" x14ac:dyDescent="0.25">
      <c r="B109" s="927"/>
      <c r="C109" s="928"/>
      <c r="D109" s="928"/>
      <c r="E109" s="928"/>
      <c r="F109" s="928"/>
      <c r="G109" s="929"/>
      <c r="H109" s="927"/>
      <c r="I109" s="928"/>
      <c r="J109" s="928"/>
      <c r="K109" s="928"/>
      <c r="L109" s="928"/>
      <c r="M109" s="929"/>
    </row>
  </sheetData>
  <mergeCells count="46">
    <mergeCell ref="B40:G41"/>
    <mergeCell ref="H40:L41"/>
    <mergeCell ref="B42:G55"/>
    <mergeCell ref="H42:L55"/>
    <mergeCell ref="B56:G57"/>
    <mergeCell ref="H56:L57"/>
    <mergeCell ref="B61:G74"/>
    <mergeCell ref="H61:L74"/>
    <mergeCell ref="B77:L77"/>
    <mergeCell ref="B58:G58"/>
    <mergeCell ref="H58:L58"/>
    <mergeCell ref="B59:G60"/>
    <mergeCell ref="H59:L60"/>
    <mergeCell ref="H26:L39"/>
    <mergeCell ref="B7:D7"/>
    <mergeCell ref="E7:F7"/>
    <mergeCell ref="G7:H7"/>
    <mergeCell ref="K7:L7"/>
    <mergeCell ref="B8:D8"/>
    <mergeCell ref="E8:F8"/>
    <mergeCell ref="G8:H8"/>
    <mergeCell ref="K8:L8"/>
    <mergeCell ref="B9:L9"/>
    <mergeCell ref="B10:G23"/>
    <mergeCell ref="H10:L23"/>
    <mergeCell ref="B24:G25"/>
    <mergeCell ref="H24:L25"/>
    <mergeCell ref="B26:G39"/>
    <mergeCell ref="B1:D6"/>
    <mergeCell ref="E1:J3"/>
    <mergeCell ref="K1:L5"/>
    <mergeCell ref="E4:J4"/>
    <mergeCell ref="E5:H5"/>
    <mergeCell ref="I5:I6"/>
    <mergeCell ref="J5:J6"/>
    <mergeCell ref="K6:L6"/>
    <mergeCell ref="B94:G107"/>
    <mergeCell ref="H94:L107"/>
    <mergeCell ref="B108:G109"/>
    <mergeCell ref="B75:G76"/>
    <mergeCell ref="H75:L76"/>
    <mergeCell ref="B78:G91"/>
    <mergeCell ref="H78:L91"/>
    <mergeCell ref="B92:G93"/>
    <mergeCell ref="H92:M93"/>
    <mergeCell ref="H108:M109"/>
  </mergeCells>
  <printOptions horizontalCentered="1" verticalCentered="1"/>
  <pageMargins left="0.23622047244094491" right="0.23622047244094491" top="0.74803149606299213" bottom="0.74803149606299213" header="0.31496062992125984" footer="0.31496062992125984"/>
  <pageSetup scale="55" orientation="portrait" r:id="rId1"/>
  <headerFooter>
    <oddFooter>Página &amp;P&amp;R&amp;A</oddFooter>
  </headerFooter>
  <rowBreaks count="1" manualBreakCount="1">
    <brk id="77" min="1" max="12"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N135"/>
  <sheetViews>
    <sheetView zoomScaleNormal="100" zoomScaleSheetLayoutView="100" zoomScalePageLayoutView="110" workbookViewId="0">
      <selection activeCell="M21" sqref="M21"/>
    </sheetView>
  </sheetViews>
  <sheetFormatPr baseColWidth="10" defaultColWidth="11.42578125" defaultRowHeight="15" x14ac:dyDescent="0.25"/>
  <cols>
    <col min="1" max="1" width="3.7109375" style="173" customWidth="1"/>
    <col min="2" max="2" width="4.7109375" style="173" customWidth="1"/>
    <col min="3" max="3" width="8.28515625" style="173" customWidth="1"/>
    <col min="4" max="4" width="8" style="173" customWidth="1"/>
    <col min="5" max="5" width="11.42578125" style="173"/>
    <col min="6" max="6" width="11.85546875" style="173" customWidth="1"/>
    <col min="7" max="7" width="9.5703125" style="173" customWidth="1"/>
    <col min="8" max="8" width="12" style="173" customWidth="1"/>
    <col min="9" max="9" width="13.85546875" style="173" bestFit="1" customWidth="1"/>
    <col min="10" max="10" width="13" style="173" customWidth="1"/>
    <col min="11" max="11" width="13.42578125" style="173" customWidth="1"/>
    <col min="12" max="12" width="6.85546875" style="173" customWidth="1"/>
    <col min="13" max="16384" width="11.42578125" style="173"/>
  </cols>
  <sheetData>
    <row r="1" spans="2:12" x14ac:dyDescent="0.25">
      <c r="B1" s="885"/>
      <c r="C1" s="886"/>
      <c r="D1" s="887"/>
      <c r="E1" s="891" t="s">
        <v>393</v>
      </c>
      <c r="F1" s="891"/>
      <c r="G1" s="891"/>
      <c r="H1" s="891"/>
      <c r="I1" s="891"/>
      <c r="J1" s="891"/>
      <c r="K1" s="893"/>
      <c r="L1" s="894"/>
    </row>
    <row r="2" spans="2:12" ht="1.5" customHeight="1" x14ac:dyDescent="0.25">
      <c r="B2" s="888"/>
      <c r="C2" s="889"/>
      <c r="D2" s="890"/>
      <c r="E2" s="892"/>
      <c r="F2" s="892"/>
      <c r="G2" s="892"/>
      <c r="H2" s="892"/>
      <c r="I2" s="892"/>
      <c r="J2" s="892"/>
      <c r="K2" s="895"/>
      <c r="L2" s="896"/>
    </row>
    <row r="3" spans="2:12" ht="3.75" customHeight="1" x14ac:dyDescent="0.25">
      <c r="B3" s="888"/>
      <c r="C3" s="889"/>
      <c r="D3" s="890"/>
      <c r="E3" s="892"/>
      <c r="F3" s="892"/>
      <c r="G3" s="892"/>
      <c r="H3" s="892"/>
      <c r="I3" s="892"/>
      <c r="J3" s="892"/>
      <c r="K3" s="895"/>
      <c r="L3" s="896"/>
    </row>
    <row r="4" spans="2:12" ht="20.25" customHeight="1" x14ac:dyDescent="0.25">
      <c r="B4" s="888"/>
      <c r="C4" s="889"/>
      <c r="D4" s="890"/>
      <c r="E4" s="897" t="s">
        <v>487</v>
      </c>
      <c r="F4" s="897"/>
      <c r="G4" s="897"/>
      <c r="H4" s="897"/>
      <c r="I4" s="897"/>
      <c r="J4" s="897"/>
      <c r="K4" s="895"/>
      <c r="L4" s="896"/>
    </row>
    <row r="5" spans="2:12" ht="4.5" customHeight="1" x14ac:dyDescent="0.25">
      <c r="B5" s="888"/>
      <c r="C5" s="889"/>
      <c r="D5" s="890"/>
      <c r="E5" s="898"/>
      <c r="F5" s="898"/>
      <c r="G5" s="898"/>
      <c r="H5" s="898"/>
      <c r="I5" s="899" t="s">
        <v>462</v>
      </c>
      <c r="J5" s="900"/>
      <c r="K5" s="895"/>
      <c r="L5" s="896"/>
    </row>
    <row r="6" spans="2:12" ht="24.95" customHeight="1" x14ac:dyDescent="0.25">
      <c r="B6" s="888"/>
      <c r="C6" s="889"/>
      <c r="D6" s="890"/>
      <c r="E6" s="175" t="s">
        <v>460</v>
      </c>
      <c r="F6" s="176"/>
      <c r="G6" s="177" t="s">
        <v>461</v>
      </c>
      <c r="H6" s="176"/>
      <c r="I6" s="899"/>
      <c r="J6" s="900"/>
      <c r="K6" s="901"/>
      <c r="L6" s="902"/>
    </row>
    <row r="7" spans="2:12" ht="24.95" customHeight="1" x14ac:dyDescent="0.25">
      <c r="B7" s="903" t="s">
        <v>395</v>
      </c>
      <c r="C7" s="903"/>
      <c r="D7" s="903"/>
      <c r="E7" s="903" t="s">
        <v>111</v>
      </c>
      <c r="F7" s="903"/>
      <c r="G7" s="903" t="s">
        <v>112</v>
      </c>
      <c r="H7" s="903"/>
      <c r="I7" s="210" t="s">
        <v>4</v>
      </c>
      <c r="J7" s="210" t="s">
        <v>2</v>
      </c>
      <c r="K7" s="904" t="s">
        <v>0</v>
      </c>
      <c r="L7" s="904"/>
    </row>
    <row r="8" spans="2:12" ht="24.95" customHeight="1" x14ac:dyDescent="0.25">
      <c r="B8" s="905" t="s">
        <v>398</v>
      </c>
      <c r="C8" s="905"/>
      <c r="D8" s="905"/>
      <c r="E8" s="903" t="s">
        <v>399</v>
      </c>
      <c r="F8" s="903"/>
      <c r="G8" s="903" t="s">
        <v>399</v>
      </c>
      <c r="H8" s="903"/>
      <c r="I8" s="178">
        <v>41944</v>
      </c>
      <c r="J8" s="210">
        <v>1</v>
      </c>
      <c r="K8" s="904" t="s">
        <v>463</v>
      </c>
      <c r="L8" s="904"/>
    </row>
    <row r="9" spans="2:12" ht="18.75" customHeight="1" x14ac:dyDescent="0.25">
      <c r="B9" s="967" t="s">
        <v>388</v>
      </c>
      <c r="C9" s="968"/>
      <c r="D9" s="968"/>
      <c r="E9" s="968"/>
      <c r="F9" s="968"/>
      <c r="G9" s="968"/>
      <c r="H9" s="968"/>
      <c r="I9" s="968"/>
      <c r="J9" s="968"/>
      <c r="K9" s="968"/>
      <c r="L9" s="969"/>
    </row>
    <row r="10" spans="2:12" ht="15.75" customHeight="1" x14ac:dyDescent="0.25">
      <c r="B10" s="906"/>
      <c r="C10" s="907"/>
      <c r="D10" s="907"/>
      <c r="E10" s="907"/>
      <c r="F10" s="907"/>
      <c r="G10" s="908"/>
      <c r="H10" s="906"/>
      <c r="I10" s="907"/>
      <c r="J10" s="907"/>
      <c r="K10" s="907"/>
      <c r="L10" s="908"/>
    </row>
    <row r="11" spans="2:12" ht="15" customHeight="1" x14ac:dyDescent="0.25">
      <c r="B11" s="906"/>
      <c r="C11" s="907"/>
      <c r="D11" s="907"/>
      <c r="E11" s="907"/>
      <c r="F11" s="907"/>
      <c r="G11" s="908"/>
      <c r="H11" s="906"/>
      <c r="I11" s="907"/>
      <c r="J11" s="907"/>
      <c r="K11" s="907"/>
      <c r="L11" s="908"/>
    </row>
    <row r="12" spans="2:12" ht="15" customHeight="1" x14ac:dyDescent="0.25">
      <c r="B12" s="906"/>
      <c r="C12" s="907"/>
      <c r="D12" s="907"/>
      <c r="E12" s="907"/>
      <c r="F12" s="907"/>
      <c r="G12" s="908"/>
      <c r="H12" s="906"/>
      <c r="I12" s="907"/>
      <c r="J12" s="907"/>
      <c r="K12" s="907"/>
      <c r="L12" s="908"/>
    </row>
    <row r="13" spans="2:12" ht="15" customHeight="1" x14ac:dyDescent="0.25">
      <c r="B13" s="906"/>
      <c r="C13" s="907"/>
      <c r="D13" s="907"/>
      <c r="E13" s="907"/>
      <c r="F13" s="907"/>
      <c r="G13" s="908"/>
      <c r="H13" s="906"/>
      <c r="I13" s="907"/>
      <c r="J13" s="907"/>
      <c r="K13" s="907"/>
      <c r="L13" s="908"/>
    </row>
    <row r="14" spans="2:12" ht="15" customHeight="1" x14ac:dyDescent="0.25">
      <c r="B14" s="906"/>
      <c r="C14" s="907"/>
      <c r="D14" s="907"/>
      <c r="E14" s="907"/>
      <c r="F14" s="907"/>
      <c r="G14" s="908"/>
      <c r="H14" s="906"/>
      <c r="I14" s="907"/>
      <c r="J14" s="907"/>
      <c r="K14" s="907"/>
      <c r="L14" s="908"/>
    </row>
    <row r="15" spans="2:12" ht="15" customHeight="1" x14ac:dyDescent="0.25">
      <c r="B15" s="906"/>
      <c r="C15" s="907"/>
      <c r="D15" s="907"/>
      <c r="E15" s="907"/>
      <c r="F15" s="907"/>
      <c r="G15" s="908"/>
      <c r="H15" s="906"/>
      <c r="I15" s="907"/>
      <c r="J15" s="907"/>
      <c r="K15" s="907"/>
      <c r="L15" s="908"/>
    </row>
    <row r="16" spans="2:12" ht="15" customHeight="1" x14ac:dyDescent="0.25">
      <c r="B16" s="906"/>
      <c r="C16" s="907"/>
      <c r="D16" s="907"/>
      <c r="E16" s="907"/>
      <c r="F16" s="907"/>
      <c r="G16" s="908"/>
      <c r="H16" s="906"/>
      <c r="I16" s="907"/>
      <c r="J16" s="907"/>
      <c r="K16" s="907"/>
      <c r="L16" s="908"/>
    </row>
    <row r="17" spans="2:12" ht="15" customHeight="1" x14ac:dyDescent="0.25">
      <c r="B17" s="906"/>
      <c r="C17" s="907"/>
      <c r="D17" s="907"/>
      <c r="E17" s="907"/>
      <c r="F17" s="907"/>
      <c r="G17" s="908"/>
      <c r="H17" s="906"/>
      <c r="I17" s="907"/>
      <c r="J17" s="907"/>
      <c r="K17" s="907"/>
      <c r="L17" s="908"/>
    </row>
    <row r="18" spans="2:12" ht="15" customHeight="1" x14ac:dyDescent="0.25">
      <c r="B18" s="906"/>
      <c r="C18" s="907"/>
      <c r="D18" s="907"/>
      <c r="E18" s="907"/>
      <c r="F18" s="907"/>
      <c r="G18" s="908"/>
      <c r="H18" s="906"/>
      <c r="I18" s="907"/>
      <c r="J18" s="907"/>
      <c r="K18" s="907"/>
      <c r="L18" s="908"/>
    </row>
    <row r="19" spans="2:12" ht="15" customHeight="1" x14ac:dyDescent="0.25">
      <c r="B19" s="906"/>
      <c r="C19" s="907"/>
      <c r="D19" s="907"/>
      <c r="E19" s="907"/>
      <c r="F19" s="907"/>
      <c r="G19" s="908"/>
      <c r="H19" s="906"/>
      <c r="I19" s="907"/>
      <c r="J19" s="907"/>
      <c r="K19" s="907"/>
      <c r="L19" s="908"/>
    </row>
    <row r="20" spans="2:12" ht="15" customHeight="1" x14ac:dyDescent="0.25">
      <c r="B20" s="906"/>
      <c r="C20" s="907"/>
      <c r="D20" s="907"/>
      <c r="E20" s="907"/>
      <c r="F20" s="907"/>
      <c r="G20" s="908"/>
      <c r="H20" s="906"/>
      <c r="I20" s="907"/>
      <c r="J20" s="907"/>
      <c r="K20" s="907"/>
      <c r="L20" s="908"/>
    </row>
    <row r="21" spans="2:12" ht="15" customHeight="1" x14ac:dyDescent="0.25">
      <c r="B21" s="906"/>
      <c r="C21" s="907"/>
      <c r="D21" s="907"/>
      <c r="E21" s="907"/>
      <c r="F21" s="907"/>
      <c r="G21" s="908"/>
      <c r="H21" s="906"/>
      <c r="I21" s="907"/>
      <c r="J21" s="907"/>
      <c r="K21" s="907"/>
      <c r="L21" s="908"/>
    </row>
    <row r="22" spans="2:12" ht="15" customHeight="1" x14ac:dyDescent="0.25">
      <c r="B22" s="906"/>
      <c r="C22" s="907"/>
      <c r="D22" s="907"/>
      <c r="E22" s="907"/>
      <c r="F22" s="907"/>
      <c r="G22" s="908"/>
      <c r="H22" s="906"/>
      <c r="I22" s="907"/>
      <c r="J22" s="907"/>
      <c r="K22" s="907"/>
      <c r="L22" s="908"/>
    </row>
    <row r="23" spans="2:12" ht="15" customHeight="1" thickBot="1" x14ac:dyDescent="0.3">
      <c r="B23" s="906"/>
      <c r="C23" s="907"/>
      <c r="D23" s="907"/>
      <c r="E23" s="907"/>
      <c r="F23" s="907"/>
      <c r="G23" s="908"/>
      <c r="H23" s="906"/>
      <c r="I23" s="907"/>
      <c r="J23" s="907"/>
      <c r="K23" s="907"/>
      <c r="L23" s="908"/>
    </row>
    <row r="24" spans="2:12" ht="15" customHeight="1" x14ac:dyDescent="0.25">
      <c r="B24" s="970" t="s">
        <v>1159</v>
      </c>
      <c r="C24" s="971"/>
      <c r="D24" s="971"/>
      <c r="E24" s="971"/>
      <c r="F24" s="971"/>
      <c r="G24" s="972"/>
      <c r="H24" s="955" t="s">
        <v>1160</v>
      </c>
      <c r="I24" s="976"/>
      <c r="J24" s="976"/>
      <c r="K24" s="976"/>
      <c r="L24" s="977"/>
    </row>
    <row r="25" spans="2:12" ht="38.25" customHeight="1" thickBot="1" x14ac:dyDescent="0.3">
      <c r="B25" s="973"/>
      <c r="C25" s="974"/>
      <c r="D25" s="974"/>
      <c r="E25" s="974"/>
      <c r="F25" s="974"/>
      <c r="G25" s="975"/>
      <c r="H25" s="978"/>
      <c r="I25" s="979"/>
      <c r="J25" s="979"/>
      <c r="K25" s="979"/>
      <c r="L25" s="980"/>
    </row>
    <row r="26" spans="2:12" ht="15.75" customHeight="1" x14ac:dyDescent="0.25">
      <c r="B26" s="906"/>
      <c r="C26" s="907"/>
      <c r="D26" s="907"/>
      <c r="E26" s="907"/>
      <c r="F26" s="907"/>
      <c r="G26" s="908"/>
      <c r="H26" s="906"/>
      <c r="I26" s="907"/>
      <c r="J26" s="907"/>
      <c r="K26" s="907"/>
      <c r="L26" s="908"/>
    </row>
    <row r="27" spans="2:12" x14ac:dyDescent="0.25">
      <c r="B27" s="906"/>
      <c r="C27" s="907"/>
      <c r="D27" s="907"/>
      <c r="E27" s="907"/>
      <c r="F27" s="907"/>
      <c r="G27" s="908"/>
      <c r="H27" s="906"/>
      <c r="I27" s="907"/>
      <c r="J27" s="907"/>
      <c r="K27" s="907"/>
      <c r="L27" s="908"/>
    </row>
    <row r="28" spans="2:12" x14ac:dyDescent="0.25">
      <c r="B28" s="906"/>
      <c r="C28" s="907"/>
      <c r="D28" s="907"/>
      <c r="E28" s="907"/>
      <c r="F28" s="907"/>
      <c r="G28" s="908"/>
      <c r="H28" s="906"/>
      <c r="I28" s="907"/>
      <c r="J28" s="907"/>
      <c r="K28" s="907"/>
      <c r="L28" s="908"/>
    </row>
    <row r="29" spans="2:12" x14ac:dyDescent="0.25">
      <c r="B29" s="906"/>
      <c r="C29" s="907"/>
      <c r="D29" s="907"/>
      <c r="E29" s="907"/>
      <c r="F29" s="907"/>
      <c r="G29" s="908"/>
      <c r="H29" s="906"/>
      <c r="I29" s="907"/>
      <c r="J29" s="907"/>
      <c r="K29" s="907"/>
      <c r="L29" s="908"/>
    </row>
    <row r="30" spans="2:12" x14ac:dyDescent="0.25">
      <c r="B30" s="906"/>
      <c r="C30" s="907"/>
      <c r="D30" s="907"/>
      <c r="E30" s="907"/>
      <c r="F30" s="907"/>
      <c r="G30" s="908"/>
      <c r="H30" s="906"/>
      <c r="I30" s="907"/>
      <c r="J30" s="907"/>
      <c r="K30" s="907"/>
      <c r="L30" s="908"/>
    </row>
    <row r="31" spans="2:12" x14ac:dyDescent="0.25">
      <c r="B31" s="906"/>
      <c r="C31" s="907"/>
      <c r="D31" s="907"/>
      <c r="E31" s="907"/>
      <c r="F31" s="907"/>
      <c r="G31" s="908"/>
      <c r="H31" s="906"/>
      <c r="I31" s="907"/>
      <c r="J31" s="907"/>
      <c r="K31" s="907"/>
      <c r="L31" s="908"/>
    </row>
    <row r="32" spans="2:12" x14ac:dyDescent="0.25">
      <c r="B32" s="906"/>
      <c r="C32" s="907"/>
      <c r="D32" s="907"/>
      <c r="E32" s="907"/>
      <c r="F32" s="907"/>
      <c r="G32" s="908"/>
      <c r="H32" s="906"/>
      <c r="I32" s="907"/>
      <c r="J32" s="907"/>
      <c r="K32" s="907"/>
      <c r="L32" s="908"/>
    </row>
    <row r="33" spans="2:14" x14ac:dyDescent="0.25">
      <c r="B33" s="906"/>
      <c r="C33" s="907"/>
      <c r="D33" s="907"/>
      <c r="E33" s="907"/>
      <c r="F33" s="907"/>
      <c r="G33" s="908"/>
      <c r="H33" s="906"/>
      <c r="I33" s="907"/>
      <c r="J33" s="907"/>
      <c r="K33" s="907"/>
      <c r="L33" s="908"/>
    </row>
    <row r="34" spans="2:14" x14ac:dyDescent="0.25">
      <c r="B34" s="906"/>
      <c r="C34" s="907"/>
      <c r="D34" s="907"/>
      <c r="E34" s="907"/>
      <c r="F34" s="907"/>
      <c r="G34" s="908"/>
      <c r="H34" s="906"/>
      <c r="I34" s="907"/>
      <c r="J34" s="907"/>
      <c r="K34" s="907"/>
      <c r="L34" s="908"/>
    </row>
    <row r="35" spans="2:14" x14ac:dyDescent="0.25">
      <c r="B35" s="906"/>
      <c r="C35" s="907"/>
      <c r="D35" s="907"/>
      <c r="E35" s="907"/>
      <c r="F35" s="907"/>
      <c r="G35" s="908"/>
      <c r="H35" s="906"/>
      <c r="I35" s="907"/>
      <c r="J35" s="907"/>
      <c r="K35" s="907"/>
      <c r="L35" s="908"/>
      <c r="N35" s="57"/>
    </row>
    <row r="36" spans="2:14" x14ac:dyDescent="0.25">
      <c r="B36" s="906"/>
      <c r="C36" s="907"/>
      <c r="D36" s="907"/>
      <c r="E36" s="907"/>
      <c r="F36" s="907"/>
      <c r="G36" s="908"/>
      <c r="H36" s="906"/>
      <c r="I36" s="907"/>
      <c r="J36" s="907"/>
      <c r="K36" s="907"/>
      <c r="L36" s="908"/>
    </row>
    <row r="37" spans="2:14" x14ac:dyDescent="0.25">
      <c r="B37" s="906"/>
      <c r="C37" s="907"/>
      <c r="D37" s="907"/>
      <c r="E37" s="907"/>
      <c r="F37" s="907"/>
      <c r="G37" s="908"/>
      <c r="H37" s="906"/>
      <c r="I37" s="907"/>
      <c r="J37" s="907"/>
      <c r="K37" s="907"/>
      <c r="L37" s="908"/>
    </row>
    <row r="38" spans="2:14" x14ac:dyDescent="0.25">
      <c r="B38" s="906"/>
      <c r="C38" s="907"/>
      <c r="D38" s="907"/>
      <c r="E38" s="907"/>
      <c r="F38" s="907"/>
      <c r="G38" s="908"/>
      <c r="H38" s="906"/>
      <c r="I38" s="907"/>
      <c r="J38" s="907"/>
      <c r="K38" s="907"/>
      <c r="L38" s="908"/>
    </row>
    <row r="39" spans="2:14" ht="15.75" thickBot="1" x14ac:dyDescent="0.3">
      <c r="B39" s="906"/>
      <c r="C39" s="907"/>
      <c r="D39" s="907"/>
      <c r="E39" s="907"/>
      <c r="F39" s="907"/>
      <c r="G39" s="908"/>
      <c r="H39" s="906"/>
      <c r="I39" s="907"/>
      <c r="J39" s="907"/>
      <c r="K39" s="907"/>
      <c r="L39" s="908"/>
    </row>
    <row r="40" spans="2:14" ht="15" customHeight="1" x14ac:dyDescent="0.25">
      <c r="B40" s="981" t="s">
        <v>1161</v>
      </c>
      <c r="C40" s="982"/>
      <c r="D40" s="982"/>
      <c r="E40" s="982"/>
      <c r="F40" s="982"/>
      <c r="G40" s="983"/>
      <c r="H40" s="961" t="s">
        <v>1162</v>
      </c>
      <c r="I40" s="962"/>
      <c r="J40" s="962"/>
      <c r="K40" s="962"/>
      <c r="L40" s="963"/>
    </row>
    <row r="41" spans="2:14" ht="45" customHeight="1" thickBot="1" x14ac:dyDescent="0.3">
      <c r="B41" s="984"/>
      <c r="C41" s="985"/>
      <c r="D41" s="985"/>
      <c r="E41" s="985"/>
      <c r="F41" s="985"/>
      <c r="G41" s="986"/>
      <c r="H41" s="964"/>
      <c r="I41" s="965"/>
      <c r="J41" s="965"/>
      <c r="K41" s="965"/>
      <c r="L41" s="966"/>
    </row>
    <row r="42" spans="2:14" ht="22.5" customHeight="1" x14ac:dyDescent="0.25">
      <c r="B42" s="967" t="s">
        <v>387</v>
      </c>
      <c r="C42" s="968"/>
      <c r="D42" s="968"/>
      <c r="E42" s="968"/>
      <c r="F42" s="968"/>
      <c r="G42" s="968"/>
      <c r="H42" s="968"/>
      <c r="I42" s="968"/>
      <c r="J42" s="968"/>
      <c r="K42" s="968"/>
      <c r="L42" s="969"/>
    </row>
    <row r="43" spans="2:14" x14ac:dyDescent="0.25">
      <c r="B43" s="906"/>
      <c r="C43" s="907"/>
      <c r="D43" s="907"/>
      <c r="E43" s="907"/>
      <c r="F43" s="907"/>
      <c r="G43" s="908"/>
      <c r="H43" s="906"/>
      <c r="I43" s="907"/>
      <c r="J43" s="907"/>
      <c r="K43" s="907"/>
      <c r="L43" s="908"/>
    </row>
    <row r="44" spans="2:14" x14ac:dyDescent="0.25">
      <c r="B44" s="906"/>
      <c r="C44" s="907"/>
      <c r="D44" s="907"/>
      <c r="E44" s="907"/>
      <c r="F44" s="907"/>
      <c r="G44" s="908"/>
      <c r="H44" s="906"/>
      <c r="I44" s="907"/>
      <c r="J44" s="907"/>
      <c r="K44" s="907"/>
      <c r="L44" s="908"/>
    </row>
    <row r="45" spans="2:14" x14ac:dyDescent="0.25">
      <c r="B45" s="906"/>
      <c r="C45" s="907"/>
      <c r="D45" s="907"/>
      <c r="E45" s="907"/>
      <c r="F45" s="907"/>
      <c r="G45" s="908"/>
      <c r="H45" s="906"/>
      <c r="I45" s="907"/>
      <c r="J45" s="907"/>
      <c r="K45" s="907"/>
      <c r="L45" s="908"/>
    </row>
    <row r="46" spans="2:14" x14ac:dyDescent="0.25">
      <c r="B46" s="906"/>
      <c r="C46" s="907"/>
      <c r="D46" s="907"/>
      <c r="E46" s="907"/>
      <c r="F46" s="907"/>
      <c r="G46" s="908"/>
      <c r="H46" s="906"/>
      <c r="I46" s="907"/>
      <c r="J46" s="907"/>
      <c r="K46" s="907"/>
      <c r="L46" s="908"/>
    </row>
    <row r="47" spans="2:14" x14ac:dyDescent="0.25">
      <c r="B47" s="906"/>
      <c r="C47" s="907"/>
      <c r="D47" s="907"/>
      <c r="E47" s="907"/>
      <c r="F47" s="907"/>
      <c r="G47" s="908"/>
      <c r="H47" s="906"/>
      <c r="I47" s="907"/>
      <c r="J47" s="907"/>
      <c r="K47" s="907"/>
      <c r="L47" s="908"/>
    </row>
    <row r="48" spans="2:14" x14ac:dyDescent="0.25">
      <c r="B48" s="906"/>
      <c r="C48" s="907"/>
      <c r="D48" s="907"/>
      <c r="E48" s="907"/>
      <c r="F48" s="907"/>
      <c r="G48" s="908"/>
      <c r="H48" s="906"/>
      <c r="I48" s="907"/>
      <c r="J48" s="907"/>
      <c r="K48" s="907"/>
      <c r="L48" s="908"/>
    </row>
    <row r="49" spans="2:12" x14ac:dyDescent="0.25">
      <c r="B49" s="906"/>
      <c r="C49" s="907"/>
      <c r="D49" s="907"/>
      <c r="E49" s="907"/>
      <c r="F49" s="907"/>
      <c r="G49" s="908"/>
      <c r="H49" s="906"/>
      <c r="I49" s="907"/>
      <c r="J49" s="907"/>
      <c r="K49" s="907"/>
      <c r="L49" s="908"/>
    </row>
    <row r="50" spans="2:12" x14ac:dyDescent="0.25">
      <c r="B50" s="906"/>
      <c r="C50" s="907"/>
      <c r="D50" s="907"/>
      <c r="E50" s="907"/>
      <c r="F50" s="907"/>
      <c r="G50" s="908"/>
      <c r="H50" s="906"/>
      <c r="I50" s="907"/>
      <c r="J50" s="907"/>
      <c r="K50" s="907"/>
      <c r="L50" s="908"/>
    </row>
    <row r="51" spans="2:12" x14ac:dyDescent="0.25">
      <c r="B51" s="906"/>
      <c r="C51" s="907"/>
      <c r="D51" s="907"/>
      <c r="E51" s="907"/>
      <c r="F51" s="907"/>
      <c r="G51" s="908"/>
      <c r="H51" s="906"/>
      <c r="I51" s="907"/>
      <c r="J51" s="907"/>
      <c r="K51" s="907"/>
      <c r="L51" s="908"/>
    </row>
    <row r="52" spans="2:12" x14ac:dyDescent="0.25">
      <c r="B52" s="906"/>
      <c r="C52" s="907"/>
      <c r="D52" s="907"/>
      <c r="E52" s="907"/>
      <c r="F52" s="907"/>
      <c r="G52" s="908"/>
      <c r="H52" s="906"/>
      <c r="I52" s="907"/>
      <c r="J52" s="907"/>
      <c r="K52" s="907"/>
      <c r="L52" s="908"/>
    </row>
    <row r="53" spans="2:12" x14ac:dyDescent="0.25">
      <c r="B53" s="906"/>
      <c r="C53" s="907"/>
      <c r="D53" s="907"/>
      <c r="E53" s="907"/>
      <c r="F53" s="907"/>
      <c r="G53" s="908"/>
      <c r="H53" s="906"/>
      <c r="I53" s="907"/>
      <c r="J53" s="907"/>
      <c r="K53" s="907"/>
      <c r="L53" s="908"/>
    </row>
    <row r="54" spans="2:12" x14ac:dyDescent="0.25">
      <c r="B54" s="906"/>
      <c r="C54" s="907"/>
      <c r="D54" s="907"/>
      <c r="E54" s="907"/>
      <c r="F54" s="907"/>
      <c r="G54" s="908"/>
      <c r="H54" s="906"/>
      <c r="I54" s="907"/>
      <c r="J54" s="907"/>
      <c r="K54" s="907"/>
      <c r="L54" s="908"/>
    </row>
    <row r="55" spans="2:12" x14ac:dyDescent="0.25">
      <c r="B55" s="906"/>
      <c r="C55" s="907"/>
      <c r="D55" s="907"/>
      <c r="E55" s="907"/>
      <c r="F55" s="907"/>
      <c r="G55" s="908"/>
      <c r="H55" s="906"/>
      <c r="I55" s="907"/>
      <c r="J55" s="907"/>
      <c r="K55" s="907"/>
      <c r="L55" s="908"/>
    </row>
    <row r="56" spans="2:12" ht="15.75" thickBot="1" x14ac:dyDescent="0.3">
      <c r="B56" s="906"/>
      <c r="C56" s="907"/>
      <c r="D56" s="907"/>
      <c r="E56" s="907"/>
      <c r="F56" s="907"/>
      <c r="G56" s="908"/>
      <c r="H56" s="906"/>
      <c r="I56" s="907"/>
      <c r="J56" s="907"/>
      <c r="K56" s="907"/>
      <c r="L56" s="908"/>
    </row>
    <row r="57" spans="2:12" ht="15" customHeight="1" x14ac:dyDescent="0.25">
      <c r="B57" s="955" t="s">
        <v>1163</v>
      </c>
      <c r="C57" s="956"/>
      <c r="D57" s="956"/>
      <c r="E57" s="956"/>
      <c r="F57" s="956"/>
      <c r="G57" s="957"/>
      <c r="H57" s="961" t="s">
        <v>1164</v>
      </c>
      <c r="I57" s="962"/>
      <c r="J57" s="962"/>
      <c r="K57" s="962"/>
      <c r="L57" s="963"/>
    </row>
    <row r="58" spans="2:12" ht="37.5" customHeight="1" thickBot="1" x14ac:dyDescent="0.3">
      <c r="B58" s="958"/>
      <c r="C58" s="959"/>
      <c r="D58" s="959"/>
      <c r="E58" s="959"/>
      <c r="F58" s="959"/>
      <c r="G58" s="960"/>
      <c r="H58" s="964"/>
      <c r="I58" s="965"/>
      <c r="J58" s="965"/>
      <c r="K58" s="965"/>
      <c r="L58" s="966"/>
    </row>
    <row r="59" spans="2:12" x14ac:dyDescent="0.25">
      <c r="B59" s="906"/>
      <c r="C59" s="907"/>
      <c r="D59" s="907"/>
      <c r="E59" s="907"/>
      <c r="F59" s="907"/>
      <c r="G59" s="908"/>
      <c r="H59" s="906"/>
      <c r="I59" s="907"/>
      <c r="J59" s="907"/>
      <c r="K59" s="907"/>
      <c r="L59" s="908"/>
    </row>
    <row r="60" spans="2:12" x14ac:dyDescent="0.25">
      <c r="B60" s="906"/>
      <c r="C60" s="907"/>
      <c r="D60" s="907"/>
      <c r="E60" s="907"/>
      <c r="F60" s="907"/>
      <c r="G60" s="908"/>
      <c r="H60" s="906"/>
      <c r="I60" s="907"/>
      <c r="J60" s="907"/>
      <c r="K60" s="907"/>
      <c r="L60" s="908"/>
    </row>
    <row r="61" spans="2:12" x14ac:dyDescent="0.25">
      <c r="B61" s="906"/>
      <c r="C61" s="907"/>
      <c r="D61" s="907"/>
      <c r="E61" s="907"/>
      <c r="F61" s="907"/>
      <c r="G61" s="908"/>
      <c r="H61" s="906"/>
      <c r="I61" s="907"/>
      <c r="J61" s="907"/>
      <c r="K61" s="907"/>
      <c r="L61" s="908"/>
    </row>
    <row r="62" spans="2:12" x14ac:dyDescent="0.25">
      <c r="B62" s="906"/>
      <c r="C62" s="907"/>
      <c r="D62" s="907"/>
      <c r="E62" s="907"/>
      <c r="F62" s="907"/>
      <c r="G62" s="908"/>
      <c r="H62" s="906"/>
      <c r="I62" s="907"/>
      <c r="J62" s="907"/>
      <c r="K62" s="907"/>
      <c r="L62" s="908"/>
    </row>
    <row r="63" spans="2:12" x14ac:dyDescent="0.25">
      <c r="B63" s="906"/>
      <c r="C63" s="907"/>
      <c r="D63" s="907"/>
      <c r="E63" s="907"/>
      <c r="F63" s="907"/>
      <c r="G63" s="908"/>
      <c r="H63" s="906"/>
      <c r="I63" s="907"/>
      <c r="J63" s="907"/>
      <c r="K63" s="907"/>
      <c r="L63" s="908"/>
    </row>
    <row r="64" spans="2:12" x14ac:dyDescent="0.25">
      <c r="B64" s="906"/>
      <c r="C64" s="907"/>
      <c r="D64" s="907"/>
      <c r="E64" s="907"/>
      <c r="F64" s="907"/>
      <c r="G64" s="908"/>
      <c r="H64" s="906"/>
      <c r="I64" s="907"/>
      <c r="J64" s="907"/>
      <c r="K64" s="907"/>
      <c r="L64" s="908"/>
    </row>
    <row r="65" spans="2:12" x14ac:dyDescent="0.25">
      <c r="B65" s="906"/>
      <c r="C65" s="907"/>
      <c r="D65" s="907"/>
      <c r="E65" s="907"/>
      <c r="F65" s="907"/>
      <c r="G65" s="908"/>
      <c r="H65" s="906"/>
      <c r="I65" s="907"/>
      <c r="J65" s="907"/>
      <c r="K65" s="907"/>
      <c r="L65" s="908"/>
    </row>
    <row r="66" spans="2:12" x14ac:dyDescent="0.25">
      <c r="B66" s="906"/>
      <c r="C66" s="907"/>
      <c r="D66" s="907"/>
      <c r="E66" s="907"/>
      <c r="F66" s="907"/>
      <c r="G66" s="908"/>
      <c r="H66" s="906"/>
      <c r="I66" s="907"/>
      <c r="J66" s="907"/>
      <c r="K66" s="907"/>
      <c r="L66" s="908"/>
    </row>
    <row r="67" spans="2:12" x14ac:dyDescent="0.25">
      <c r="B67" s="906"/>
      <c r="C67" s="907"/>
      <c r="D67" s="907"/>
      <c r="E67" s="907"/>
      <c r="F67" s="907"/>
      <c r="G67" s="908"/>
      <c r="H67" s="906"/>
      <c r="I67" s="907"/>
      <c r="J67" s="907"/>
      <c r="K67" s="907"/>
      <c r="L67" s="908"/>
    </row>
    <row r="68" spans="2:12" x14ac:dyDescent="0.25">
      <c r="B68" s="906"/>
      <c r="C68" s="907"/>
      <c r="D68" s="907"/>
      <c r="E68" s="907"/>
      <c r="F68" s="907"/>
      <c r="G68" s="908"/>
      <c r="H68" s="906"/>
      <c r="I68" s="907"/>
      <c r="J68" s="907"/>
      <c r="K68" s="907"/>
      <c r="L68" s="908"/>
    </row>
    <row r="69" spans="2:12" x14ac:dyDescent="0.25">
      <c r="B69" s="906"/>
      <c r="C69" s="907"/>
      <c r="D69" s="907"/>
      <c r="E69" s="907"/>
      <c r="F69" s="907"/>
      <c r="G69" s="908"/>
      <c r="H69" s="906"/>
      <c r="I69" s="907"/>
      <c r="J69" s="907"/>
      <c r="K69" s="907"/>
      <c r="L69" s="908"/>
    </row>
    <row r="70" spans="2:12" x14ac:dyDescent="0.25">
      <c r="B70" s="906"/>
      <c r="C70" s="907"/>
      <c r="D70" s="907"/>
      <c r="E70" s="907"/>
      <c r="F70" s="907"/>
      <c r="G70" s="908"/>
      <c r="H70" s="906"/>
      <c r="I70" s="907"/>
      <c r="J70" s="907"/>
      <c r="K70" s="907"/>
      <c r="L70" s="908"/>
    </row>
    <row r="71" spans="2:12" x14ac:dyDescent="0.25">
      <c r="B71" s="906"/>
      <c r="C71" s="907"/>
      <c r="D71" s="907"/>
      <c r="E71" s="907"/>
      <c r="F71" s="907"/>
      <c r="G71" s="908"/>
      <c r="H71" s="906"/>
      <c r="I71" s="907"/>
      <c r="J71" s="907"/>
      <c r="K71" s="907"/>
      <c r="L71" s="908"/>
    </row>
    <row r="72" spans="2:12" ht="15.75" thickBot="1" x14ac:dyDescent="0.3">
      <c r="B72" s="906"/>
      <c r="C72" s="907"/>
      <c r="D72" s="907"/>
      <c r="E72" s="907"/>
      <c r="F72" s="907"/>
      <c r="G72" s="908"/>
      <c r="H72" s="906"/>
      <c r="I72" s="907"/>
      <c r="J72" s="907"/>
      <c r="K72" s="907"/>
      <c r="L72" s="908"/>
    </row>
    <row r="73" spans="2:12" ht="49.5" customHeight="1" thickBot="1" x14ac:dyDescent="0.3">
      <c r="B73" s="990" t="s">
        <v>1165</v>
      </c>
      <c r="C73" s="991"/>
      <c r="D73" s="991"/>
      <c r="E73" s="991"/>
      <c r="F73" s="991"/>
      <c r="G73" s="992"/>
      <c r="H73" s="990" t="s">
        <v>1166</v>
      </c>
      <c r="I73" s="993"/>
      <c r="J73" s="993"/>
      <c r="K73" s="993"/>
      <c r="L73" s="994"/>
    </row>
    <row r="74" spans="2:12" ht="22.5" customHeight="1" x14ac:dyDescent="0.25">
      <c r="B74" s="987" t="s">
        <v>389</v>
      </c>
      <c r="C74" s="988"/>
      <c r="D74" s="988"/>
      <c r="E74" s="988"/>
      <c r="F74" s="988"/>
      <c r="G74" s="988"/>
      <c r="H74" s="988"/>
      <c r="I74" s="988"/>
      <c r="J74" s="988"/>
      <c r="K74" s="988"/>
      <c r="L74" s="989"/>
    </row>
    <row r="75" spans="2:12" x14ac:dyDescent="0.25">
      <c r="B75" s="906"/>
      <c r="C75" s="907"/>
      <c r="D75" s="907"/>
      <c r="E75" s="907"/>
      <c r="F75" s="907"/>
      <c r="G75" s="908"/>
      <c r="H75" s="906"/>
      <c r="I75" s="907"/>
      <c r="J75" s="907"/>
      <c r="K75" s="907"/>
      <c r="L75" s="908"/>
    </row>
    <row r="76" spans="2:12" x14ac:dyDescent="0.25">
      <c r="B76" s="906"/>
      <c r="C76" s="907"/>
      <c r="D76" s="907"/>
      <c r="E76" s="907"/>
      <c r="F76" s="907"/>
      <c r="G76" s="908"/>
      <c r="H76" s="906"/>
      <c r="I76" s="907"/>
      <c r="J76" s="907"/>
      <c r="K76" s="907"/>
      <c r="L76" s="908"/>
    </row>
    <row r="77" spans="2:12" x14ac:dyDescent="0.25">
      <c r="B77" s="906"/>
      <c r="C77" s="907"/>
      <c r="D77" s="907"/>
      <c r="E77" s="907"/>
      <c r="F77" s="907"/>
      <c r="G77" s="908"/>
      <c r="H77" s="906"/>
      <c r="I77" s="907"/>
      <c r="J77" s="907"/>
      <c r="K77" s="907"/>
      <c r="L77" s="908"/>
    </row>
    <row r="78" spans="2:12" x14ac:dyDescent="0.25">
      <c r="B78" s="906"/>
      <c r="C78" s="907"/>
      <c r="D78" s="907"/>
      <c r="E78" s="907"/>
      <c r="F78" s="907"/>
      <c r="G78" s="908"/>
      <c r="H78" s="906"/>
      <c r="I78" s="907"/>
      <c r="J78" s="907"/>
      <c r="K78" s="907"/>
      <c r="L78" s="908"/>
    </row>
    <row r="79" spans="2:12" x14ac:dyDescent="0.25">
      <c r="B79" s="906"/>
      <c r="C79" s="907"/>
      <c r="D79" s="907"/>
      <c r="E79" s="907"/>
      <c r="F79" s="907"/>
      <c r="G79" s="908"/>
      <c r="H79" s="906"/>
      <c r="I79" s="907"/>
      <c r="J79" s="907"/>
      <c r="K79" s="907"/>
      <c r="L79" s="908"/>
    </row>
    <row r="80" spans="2:12" x14ac:dyDescent="0.25">
      <c r="B80" s="906"/>
      <c r="C80" s="907"/>
      <c r="D80" s="907"/>
      <c r="E80" s="907"/>
      <c r="F80" s="907"/>
      <c r="G80" s="908"/>
      <c r="H80" s="906"/>
      <c r="I80" s="907"/>
      <c r="J80" s="907"/>
      <c r="K80" s="907"/>
      <c r="L80" s="908"/>
    </row>
    <row r="81" spans="2:12" x14ac:dyDescent="0.25">
      <c r="B81" s="906"/>
      <c r="C81" s="907"/>
      <c r="D81" s="907"/>
      <c r="E81" s="907"/>
      <c r="F81" s="907"/>
      <c r="G81" s="908"/>
      <c r="H81" s="906"/>
      <c r="I81" s="907"/>
      <c r="J81" s="907"/>
      <c r="K81" s="907"/>
      <c r="L81" s="908"/>
    </row>
    <row r="82" spans="2:12" x14ac:dyDescent="0.25">
      <c r="B82" s="906"/>
      <c r="C82" s="907"/>
      <c r="D82" s="907"/>
      <c r="E82" s="907"/>
      <c r="F82" s="907"/>
      <c r="G82" s="908"/>
      <c r="H82" s="906"/>
      <c r="I82" s="907"/>
      <c r="J82" s="907"/>
      <c r="K82" s="907"/>
      <c r="L82" s="908"/>
    </row>
    <row r="83" spans="2:12" x14ac:dyDescent="0.25">
      <c r="B83" s="906"/>
      <c r="C83" s="907"/>
      <c r="D83" s="907"/>
      <c r="E83" s="907"/>
      <c r="F83" s="907"/>
      <c r="G83" s="908"/>
      <c r="H83" s="906"/>
      <c r="I83" s="907"/>
      <c r="J83" s="907"/>
      <c r="K83" s="907"/>
      <c r="L83" s="908"/>
    </row>
    <row r="84" spans="2:12" ht="15.75" customHeight="1" x14ac:dyDescent="0.25">
      <c r="B84" s="906"/>
      <c r="C84" s="907"/>
      <c r="D84" s="907"/>
      <c r="E84" s="907"/>
      <c r="F84" s="907"/>
      <c r="G84" s="908"/>
      <c r="H84" s="906"/>
      <c r="I84" s="907"/>
      <c r="J84" s="907"/>
      <c r="K84" s="907"/>
      <c r="L84" s="908"/>
    </row>
    <row r="85" spans="2:12" x14ac:dyDescent="0.25">
      <c r="B85" s="906"/>
      <c r="C85" s="907"/>
      <c r="D85" s="907"/>
      <c r="E85" s="907"/>
      <c r="F85" s="907"/>
      <c r="G85" s="908"/>
      <c r="H85" s="906"/>
      <c r="I85" s="907"/>
      <c r="J85" s="907"/>
      <c r="K85" s="907"/>
      <c r="L85" s="908"/>
    </row>
    <row r="86" spans="2:12" x14ac:dyDescent="0.25">
      <c r="B86" s="906"/>
      <c r="C86" s="907"/>
      <c r="D86" s="907"/>
      <c r="E86" s="907"/>
      <c r="F86" s="907"/>
      <c r="G86" s="908"/>
      <c r="H86" s="906"/>
      <c r="I86" s="907"/>
      <c r="J86" s="907"/>
      <c r="K86" s="907"/>
      <c r="L86" s="908"/>
    </row>
    <row r="87" spans="2:12" x14ac:dyDescent="0.25">
      <c r="B87" s="906"/>
      <c r="C87" s="907"/>
      <c r="D87" s="907"/>
      <c r="E87" s="907"/>
      <c r="F87" s="907"/>
      <c r="G87" s="908"/>
      <c r="H87" s="906"/>
      <c r="I87" s="907"/>
      <c r="J87" s="907"/>
      <c r="K87" s="907"/>
      <c r="L87" s="908"/>
    </row>
    <row r="88" spans="2:12" ht="15.75" thickBot="1" x14ac:dyDescent="0.3">
      <c r="B88" s="906"/>
      <c r="C88" s="907"/>
      <c r="D88" s="907"/>
      <c r="E88" s="907"/>
      <c r="F88" s="907"/>
      <c r="G88" s="908"/>
      <c r="H88" s="906"/>
      <c r="I88" s="907"/>
      <c r="J88" s="907"/>
      <c r="K88" s="907"/>
      <c r="L88" s="908"/>
    </row>
    <row r="89" spans="2:12" ht="48.75" customHeight="1" thickBot="1" x14ac:dyDescent="0.3">
      <c r="B89" s="990" t="s">
        <v>1167</v>
      </c>
      <c r="C89" s="991"/>
      <c r="D89" s="991"/>
      <c r="E89" s="991"/>
      <c r="F89" s="991"/>
      <c r="G89" s="992"/>
      <c r="H89" s="995" t="s">
        <v>1059</v>
      </c>
      <c r="I89" s="996"/>
      <c r="J89" s="996"/>
      <c r="K89" s="996"/>
      <c r="L89" s="997"/>
    </row>
    <row r="90" spans="2:12" x14ac:dyDescent="0.25">
      <c r="B90" s="906"/>
      <c r="C90" s="907"/>
      <c r="D90" s="907"/>
      <c r="E90" s="907"/>
      <c r="F90" s="907"/>
      <c r="G90" s="908"/>
      <c r="H90" s="906"/>
      <c r="I90" s="907"/>
      <c r="J90" s="907"/>
      <c r="K90" s="907"/>
      <c r="L90" s="908"/>
    </row>
    <row r="91" spans="2:12" x14ac:dyDescent="0.25">
      <c r="B91" s="906"/>
      <c r="C91" s="907"/>
      <c r="D91" s="907"/>
      <c r="E91" s="907"/>
      <c r="F91" s="907"/>
      <c r="G91" s="908"/>
      <c r="H91" s="906"/>
      <c r="I91" s="907"/>
      <c r="J91" s="907"/>
      <c r="K91" s="907"/>
      <c r="L91" s="908"/>
    </row>
    <row r="92" spans="2:12" x14ac:dyDescent="0.25">
      <c r="B92" s="906"/>
      <c r="C92" s="907"/>
      <c r="D92" s="907"/>
      <c r="E92" s="907"/>
      <c r="F92" s="907"/>
      <c r="G92" s="908"/>
      <c r="H92" s="906"/>
      <c r="I92" s="907"/>
      <c r="J92" s="907"/>
      <c r="K92" s="907"/>
      <c r="L92" s="908"/>
    </row>
    <row r="93" spans="2:12" x14ac:dyDescent="0.25">
      <c r="B93" s="906"/>
      <c r="C93" s="907"/>
      <c r="D93" s="907"/>
      <c r="E93" s="907"/>
      <c r="F93" s="907"/>
      <c r="G93" s="908"/>
      <c r="H93" s="906"/>
      <c r="I93" s="907"/>
      <c r="J93" s="907"/>
      <c r="K93" s="907"/>
      <c r="L93" s="908"/>
    </row>
    <row r="94" spans="2:12" x14ac:dyDescent="0.25">
      <c r="B94" s="906"/>
      <c r="C94" s="907"/>
      <c r="D94" s="907"/>
      <c r="E94" s="907"/>
      <c r="F94" s="907"/>
      <c r="G94" s="908"/>
      <c r="H94" s="906"/>
      <c r="I94" s="907"/>
      <c r="J94" s="907"/>
      <c r="K94" s="907"/>
      <c r="L94" s="908"/>
    </row>
    <row r="95" spans="2:12" x14ac:dyDescent="0.25">
      <c r="B95" s="906"/>
      <c r="C95" s="907"/>
      <c r="D95" s="907"/>
      <c r="E95" s="907"/>
      <c r="F95" s="907"/>
      <c r="G95" s="908"/>
      <c r="H95" s="906"/>
      <c r="I95" s="907"/>
      <c r="J95" s="907"/>
      <c r="K95" s="907"/>
      <c r="L95" s="908"/>
    </row>
    <row r="96" spans="2:12" x14ac:dyDescent="0.25">
      <c r="B96" s="906"/>
      <c r="C96" s="907"/>
      <c r="D96" s="907"/>
      <c r="E96" s="907"/>
      <c r="F96" s="907"/>
      <c r="G96" s="908"/>
      <c r="H96" s="906"/>
      <c r="I96" s="907"/>
      <c r="J96" s="907"/>
      <c r="K96" s="907"/>
      <c r="L96" s="908"/>
    </row>
    <row r="97" spans="2:12" x14ac:dyDescent="0.25">
      <c r="B97" s="906"/>
      <c r="C97" s="907"/>
      <c r="D97" s="907"/>
      <c r="E97" s="907"/>
      <c r="F97" s="907"/>
      <c r="G97" s="908"/>
      <c r="H97" s="906"/>
      <c r="I97" s="907"/>
      <c r="J97" s="907"/>
      <c r="K97" s="907"/>
      <c r="L97" s="908"/>
    </row>
    <row r="98" spans="2:12" x14ac:dyDescent="0.25">
      <c r="B98" s="906"/>
      <c r="C98" s="907"/>
      <c r="D98" s="907"/>
      <c r="E98" s="907"/>
      <c r="F98" s="907"/>
      <c r="G98" s="908"/>
      <c r="H98" s="906"/>
      <c r="I98" s="907"/>
      <c r="J98" s="907"/>
      <c r="K98" s="907"/>
      <c r="L98" s="908"/>
    </row>
    <row r="99" spans="2:12" x14ac:dyDescent="0.25">
      <c r="B99" s="906"/>
      <c r="C99" s="907"/>
      <c r="D99" s="907"/>
      <c r="E99" s="907"/>
      <c r="F99" s="907"/>
      <c r="G99" s="908"/>
      <c r="H99" s="906"/>
      <c r="I99" s="907"/>
      <c r="J99" s="907"/>
      <c r="K99" s="907"/>
      <c r="L99" s="908"/>
    </row>
    <row r="100" spans="2:12" x14ac:dyDescent="0.25">
      <c r="B100" s="906"/>
      <c r="C100" s="907"/>
      <c r="D100" s="907"/>
      <c r="E100" s="907"/>
      <c r="F100" s="907"/>
      <c r="G100" s="908"/>
      <c r="H100" s="906"/>
      <c r="I100" s="907"/>
      <c r="J100" s="907"/>
      <c r="K100" s="907"/>
      <c r="L100" s="908"/>
    </row>
    <row r="101" spans="2:12" x14ac:dyDescent="0.25">
      <c r="B101" s="906"/>
      <c r="C101" s="907"/>
      <c r="D101" s="907"/>
      <c r="E101" s="907"/>
      <c r="F101" s="907"/>
      <c r="G101" s="908"/>
      <c r="H101" s="906"/>
      <c r="I101" s="907"/>
      <c r="J101" s="907"/>
      <c r="K101" s="907"/>
      <c r="L101" s="908"/>
    </row>
    <row r="102" spans="2:12" x14ac:dyDescent="0.25">
      <c r="B102" s="906"/>
      <c r="C102" s="907"/>
      <c r="D102" s="907"/>
      <c r="E102" s="907"/>
      <c r="F102" s="907"/>
      <c r="G102" s="908"/>
      <c r="H102" s="906"/>
      <c r="I102" s="907"/>
      <c r="J102" s="907"/>
      <c r="K102" s="907"/>
      <c r="L102" s="908"/>
    </row>
    <row r="103" spans="2:12" ht="15.75" thickBot="1" x14ac:dyDescent="0.3">
      <c r="B103" s="906"/>
      <c r="C103" s="907"/>
      <c r="D103" s="907"/>
      <c r="E103" s="907"/>
      <c r="F103" s="907"/>
      <c r="G103" s="908"/>
      <c r="H103" s="906"/>
      <c r="I103" s="907"/>
      <c r="J103" s="907"/>
      <c r="K103" s="907"/>
      <c r="L103" s="908"/>
    </row>
    <row r="104" spans="2:12" ht="42" customHeight="1" thickBot="1" x14ac:dyDescent="0.3">
      <c r="B104" s="995" t="s">
        <v>1168</v>
      </c>
      <c r="C104" s="996"/>
      <c r="D104" s="996"/>
      <c r="E104" s="996"/>
      <c r="F104" s="996"/>
      <c r="G104" s="996"/>
      <c r="H104" s="996"/>
      <c r="I104" s="996"/>
      <c r="J104" s="996"/>
      <c r="K104" s="996"/>
      <c r="L104" s="997"/>
    </row>
    <row r="105" spans="2:12" ht="21.75" hidden="1" customHeight="1" x14ac:dyDescent="0.25">
      <c r="B105" s="987"/>
      <c r="C105" s="988"/>
      <c r="D105" s="988"/>
      <c r="E105" s="988"/>
      <c r="F105" s="988"/>
      <c r="G105" s="988"/>
      <c r="H105" s="988"/>
      <c r="I105" s="988"/>
      <c r="J105" s="988"/>
      <c r="K105" s="988"/>
      <c r="L105" s="989"/>
    </row>
    <row r="106" spans="2:12" hidden="1" x14ac:dyDescent="0.25">
      <c r="B106" s="1004"/>
      <c r="C106" s="1005"/>
      <c r="D106" s="1005"/>
      <c r="E106" s="1005"/>
      <c r="F106" s="1005"/>
      <c r="G106" s="1006"/>
      <c r="H106" s="1004"/>
      <c r="I106" s="1005"/>
      <c r="J106" s="1005"/>
      <c r="K106" s="1005"/>
      <c r="L106" s="1006"/>
    </row>
    <row r="107" spans="2:12" hidden="1" x14ac:dyDescent="0.25">
      <c r="B107" s="906"/>
      <c r="C107" s="907"/>
      <c r="D107" s="907"/>
      <c r="E107" s="907"/>
      <c r="F107" s="907"/>
      <c r="G107" s="908"/>
      <c r="H107" s="906"/>
      <c r="I107" s="907"/>
      <c r="J107" s="907"/>
      <c r="K107" s="907"/>
      <c r="L107" s="908"/>
    </row>
    <row r="108" spans="2:12" hidden="1" x14ac:dyDescent="0.25">
      <c r="B108" s="906"/>
      <c r="C108" s="907"/>
      <c r="D108" s="907"/>
      <c r="E108" s="907"/>
      <c r="F108" s="907"/>
      <c r="G108" s="908"/>
      <c r="H108" s="906"/>
      <c r="I108" s="907"/>
      <c r="J108" s="907"/>
      <c r="K108" s="907"/>
      <c r="L108" s="908"/>
    </row>
    <row r="109" spans="2:12" hidden="1" x14ac:dyDescent="0.25">
      <c r="B109" s="906"/>
      <c r="C109" s="907"/>
      <c r="D109" s="907"/>
      <c r="E109" s="907"/>
      <c r="F109" s="907"/>
      <c r="G109" s="908"/>
      <c r="H109" s="906"/>
      <c r="I109" s="907"/>
      <c r="J109" s="907"/>
      <c r="K109" s="907"/>
      <c r="L109" s="908"/>
    </row>
    <row r="110" spans="2:12" hidden="1" x14ac:dyDescent="0.25">
      <c r="B110" s="906"/>
      <c r="C110" s="907"/>
      <c r="D110" s="907"/>
      <c r="E110" s="907"/>
      <c r="F110" s="907"/>
      <c r="G110" s="908"/>
      <c r="H110" s="906"/>
      <c r="I110" s="907"/>
      <c r="J110" s="907"/>
      <c r="K110" s="907"/>
      <c r="L110" s="908"/>
    </row>
    <row r="111" spans="2:12" hidden="1" x14ac:dyDescent="0.25">
      <c r="B111" s="906"/>
      <c r="C111" s="907"/>
      <c r="D111" s="907"/>
      <c r="E111" s="907"/>
      <c r="F111" s="907"/>
      <c r="G111" s="908"/>
      <c r="H111" s="906"/>
      <c r="I111" s="907"/>
      <c r="J111" s="907"/>
      <c r="K111" s="907"/>
      <c r="L111" s="908"/>
    </row>
    <row r="112" spans="2:12" hidden="1" x14ac:dyDescent="0.25">
      <c r="B112" s="906"/>
      <c r="C112" s="907"/>
      <c r="D112" s="907"/>
      <c r="E112" s="907"/>
      <c r="F112" s="907"/>
      <c r="G112" s="908"/>
      <c r="H112" s="906"/>
      <c r="I112" s="907"/>
      <c r="J112" s="907"/>
      <c r="K112" s="907"/>
      <c r="L112" s="908"/>
    </row>
    <row r="113" spans="2:12" hidden="1" x14ac:dyDescent="0.25">
      <c r="B113" s="906"/>
      <c r="C113" s="907"/>
      <c r="D113" s="907"/>
      <c r="E113" s="907"/>
      <c r="F113" s="907"/>
      <c r="G113" s="908"/>
      <c r="H113" s="906"/>
      <c r="I113" s="907"/>
      <c r="J113" s="907"/>
      <c r="K113" s="907"/>
      <c r="L113" s="908"/>
    </row>
    <row r="114" spans="2:12" hidden="1" x14ac:dyDescent="0.25">
      <c r="B114" s="906"/>
      <c r="C114" s="907"/>
      <c r="D114" s="907"/>
      <c r="E114" s="907"/>
      <c r="F114" s="907"/>
      <c r="G114" s="908"/>
      <c r="H114" s="906"/>
      <c r="I114" s="907"/>
      <c r="J114" s="907"/>
      <c r="K114" s="907"/>
      <c r="L114" s="908"/>
    </row>
    <row r="115" spans="2:12" hidden="1" x14ac:dyDescent="0.25">
      <c r="B115" s="906"/>
      <c r="C115" s="907"/>
      <c r="D115" s="907"/>
      <c r="E115" s="907"/>
      <c r="F115" s="907"/>
      <c r="G115" s="908"/>
      <c r="H115" s="906"/>
      <c r="I115" s="907"/>
      <c r="J115" s="907"/>
      <c r="K115" s="907"/>
      <c r="L115" s="908"/>
    </row>
    <row r="116" spans="2:12" hidden="1" x14ac:dyDescent="0.25">
      <c r="B116" s="906"/>
      <c r="C116" s="907"/>
      <c r="D116" s="907"/>
      <c r="E116" s="907"/>
      <c r="F116" s="907"/>
      <c r="G116" s="908"/>
      <c r="H116" s="906"/>
      <c r="I116" s="907"/>
      <c r="J116" s="907"/>
      <c r="K116" s="907"/>
      <c r="L116" s="908"/>
    </row>
    <row r="117" spans="2:12" hidden="1" x14ac:dyDescent="0.25">
      <c r="B117" s="906"/>
      <c r="C117" s="907"/>
      <c r="D117" s="907"/>
      <c r="E117" s="907"/>
      <c r="F117" s="907"/>
      <c r="G117" s="908"/>
      <c r="H117" s="906"/>
      <c r="I117" s="907"/>
      <c r="J117" s="907"/>
      <c r="K117" s="907"/>
      <c r="L117" s="908"/>
    </row>
    <row r="118" spans="2:12" hidden="1" x14ac:dyDescent="0.25">
      <c r="B118" s="906"/>
      <c r="C118" s="907"/>
      <c r="D118" s="907"/>
      <c r="E118" s="907"/>
      <c r="F118" s="907"/>
      <c r="G118" s="908"/>
      <c r="H118" s="906"/>
      <c r="I118" s="907"/>
      <c r="J118" s="907"/>
      <c r="K118" s="907"/>
      <c r="L118" s="908"/>
    </row>
    <row r="119" spans="2:12" ht="15.75" hidden="1" thickBot="1" x14ac:dyDescent="0.3">
      <c r="B119" s="1007"/>
      <c r="C119" s="1008"/>
      <c r="D119" s="1008"/>
      <c r="E119" s="1008"/>
      <c r="F119" s="1008"/>
      <c r="G119" s="1009"/>
      <c r="H119" s="1007"/>
      <c r="I119" s="1008"/>
      <c r="J119" s="1008"/>
      <c r="K119" s="1008"/>
      <c r="L119" s="1009"/>
    </row>
    <row r="120" spans="2:12" ht="48.75" hidden="1" customHeight="1" thickBot="1" x14ac:dyDescent="0.3">
      <c r="B120" s="1010"/>
      <c r="C120" s="1011"/>
      <c r="D120" s="1011"/>
      <c r="E120" s="1011"/>
      <c r="F120" s="1011"/>
      <c r="G120" s="1012"/>
      <c r="H120" s="1001"/>
      <c r="I120" s="1002"/>
      <c r="J120" s="1002"/>
      <c r="K120" s="1002"/>
      <c r="L120" s="1003"/>
    </row>
    <row r="121" spans="2:12" hidden="1" x14ac:dyDescent="0.25">
      <c r="B121" s="906"/>
      <c r="C121" s="907"/>
      <c r="D121" s="907"/>
      <c r="E121" s="907"/>
      <c r="F121" s="907"/>
      <c r="G121" s="908"/>
      <c r="H121" s="906"/>
      <c r="I121" s="907"/>
      <c r="J121" s="907"/>
      <c r="K121" s="907"/>
      <c r="L121" s="908"/>
    </row>
    <row r="122" spans="2:12" hidden="1" x14ac:dyDescent="0.25">
      <c r="B122" s="906"/>
      <c r="C122" s="907"/>
      <c r="D122" s="907"/>
      <c r="E122" s="907"/>
      <c r="F122" s="907"/>
      <c r="G122" s="908"/>
      <c r="H122" s="906"/>
      <c r="I122" s="907"/>
      <c r="J122" s="907"/>
      <c r="K122" s="907"/>
      <c r="L122" s="908"/>
    </row>
    <row r="123" spans="2:12" hidden="1" x14ac:dyDescent="0.25">
      <c r="B123" s="906"/>
      <c r="C123" s="907"/>
      <c r="D123" s="907"/>
      <c r="E123" s="907"/>
      <c r="F123" s="907"/>
      <c r="G123" s="908"/>
      <c r="H123" s="906"/>
      <c r="I123" s="907"/>
      <c r="J123" s="907"/>
      <c r="K123" s="907"/>
      <c r="L123" s="908"/>
    </row>
    <row r="124" spans="2:12" hidden="1" x14ac:dyDescent="0.25">
      <c r="B124" s="906"/>
      <c r="C124" s="907"/>
      <c r="D124" s="907"/>
      <c r="E124" s="907"/>
      <c r="F124" s="907"/>
      <c r="G124" s="908"/>
      <c r="H124" s="906"/>
      <c r="I124" s="907"/>
      <c r="J124" s="907"/>
      <c r="K124" s="907"/>
      <c r="L124" s="908"/>
    </row>
    <row r="125" spans="2:12" hidden="1" x14ac:dyDescent="0.25">
      <c r="B125" s="906"/>
      <c r="C125" s="907"/>
      <c r="D125" s="907"/>
      <c r="E125" s="907"/>
      <c r="F125" s="907"/>
      <c r="G125" s="908"/>
      <c r="H125" s="906"/>
      <c r="I125" s="907"/>
      <c r="J125" s="907"/>
      <c r="K125" s="907"/>
      <c r="L125" s="908"/>
    </row>
    <row r="126" spans="2:12" hidden="1" x14ac:dyDescent="0.25">
      <c r="B126" s="906"/>
      <c r="C126" s="907"/>
      <c r="D126" s="907"/>
      <c r="E126" s="907"/>
      <c r="F126" s="907"/>
      <c r="G126" s="908"/>
      <c r="H126" s="906"/>
      <c r="I126" s="907"/>
      <c r="J126" s="907"/>
      <c r="K126" s="907"/>
      <c r="L126" s="908"/>
    </row>
    <row r="127" spans="2:12" hidden="1" x14ac:dyDescent="0.25">
      <c r="B127" s="906"/>
      <c r="C127" s="907"/>
      <c r="D127" s="907"/>
      <c r="E127" s="907"/>
      <c r="F127" s="907"/>
      <c r="G127" s="908"/>
      <c r="H127" s="906"/>
      <c r="I127" s="907"/>
      <c r="J127" s="907"/>
      <c r="K127" s="907"/>
      <c r="L127" s="908"/>
    </row>
    <row r="128" spans="2:12" hidden="1" x14ac:dyDescent="0.25">
      <c r="B128" s="906"/>
      <c r="C128" s="907"/>
      <c r="D128" s="907"/>
      <c r="E128" s="907"/>
      <c r="F128" s="907"/>
      <c r="G128" s="908"/>
      <c r="H128" s="906"/>
      <c r="I128" s="907"/>
      <c r="J128" s="907"/>
      <c r="K128" s="907"/>
      <c r="L128" s="908"/>
    </row>
    <row r="129" spans="2:12" hidden="1" x14ac:dyDescent="0.25">
      <c r="B129" s="906"/>
      <c r="C129" s="907"/>
      <c r="D129" s="907"/>
      <c r="E129" s="907"/>
      <c r="F129" s="907"/>
      <c r="G129" s="908"/>
      <c r="H129" s="906"/>
      <c r="I129" s="907"/>
      <c r="J129" s="907"/>
      <c r="K129" s="907"/>
      <c r="L129" s="908"/>
    </row>
    <row r="130" spans="2:12" hidden="1" x14ac:dyDescent="0.25">
      <c r="B130" s="906"/>
      <c r="C130" s="907"/>
      <c r="D130" s="907"/>
      <c r="E130" s="907"/>
      <c r="F130" s="907"/>
      <c r="G130" s="908"/>
      <c r="H130" s="906"/>
      <c r="I130" s="907"/>
      <c r="J130" s="907"/>
      <c r="K130" s="907"/>
      <c r="L130" s="908"/>
    </row>
    <row r="131" spans="2:12" hidden="1" x14ac:dyDescent="0.25">
      <c r="B131" s="906"/>
      <c r="C131" s="907"/>
      <c r="D131" s="907"/>
      <c r="E131" s="907"/>
      <c r="F131" s="907"/>
      <c r="G131" s="908"/>
      <c r="H131" s="906"/>
      <c r="I131" s="907"/>
      <c r="J131" s="907"/>
      <c r="K131" s="907"/>
      <c r="L131" s="908"/>
    </row>
    <row r="132" spans="2:12" hidden="1" x14ac:dyDescent="0.25">
      <c r="B132" s="906"/>
      <c r="C132" s="907"/>
      <c r="D132" s="907"/>
      <c r="E132" s="907"/>
      <c r="F132" s="907"/>
      <c r="G132" s="908"/>
      <c r="H132" s="906"/>
      <c r="I132" s="907"/>
      <c r="J132" s="907"/>
      <c r="K132" s="907"/>
      <c r="L132" s="908"/>
    </row>
    <row r="133" spans="2:12" hidden="1" x14ac:dyDescent="0.25">
      <c r="B133" s="906"/>
      <c r="C133" s="907"/>
      <c r="D133" s="907"/>
      <c r="E133" s="907"/>
      <c r="F133" s="907"/>
      <c r="G133" s="908"/>
      <c r="H133" s="906"/>
      <c r="I133" s="907"/>
      <c r="J133" s="907"/>
      <c r="K133" s="907"/>
      <c r="L133" s="908"/>
    </row>
    <row r="134" spans="2:12" hidden="1" x14ac:dyDescent="0.25">
      <c r="B134" s="906"/>
      <c r="C134" s="907"/>
      <c r="D134" s="907"/>
      <c r="E134" s="907"/>
      <c r="F134" s="907"/>
      <c r="G134" s="908"/>
      <c r="H134" s="906"/>
      <c r="I134" s="907"/>
      <c r="J134" s="907"/>
      <c r="K134" s="907"/>
      <c r="L134" s="908"/>
    </row>
    <row r="135" spans="2:12" ht="44.25" hidden="1" customHeight="1" thickBot="1" x14ac:dyDescent="0.3">
      <c r="B135" s="998"/>
      <c r="C135" s="999"/>
      <c r="D135" s="999"/>
      <c r="E135" s="999"/>
      <c r="F135" s="999"/>
      <c r="G135" s="1000"/>
      <c r="H135" s="1001"/>
      <c r="I135" s="1002"/>
      <c r="J135" s="1002"/>
      <c r="K135" s="1002"/>
      <c r="L135" s="1003"/>
    </row>
  </sheetData>
  <mergeCells count="51">
    <mergeCell ref="B135:G135"/>
    <mergeCell ref="H135:L135"/>
    <mergeCell ref="B106:G119"/>
    <mergeCell ref="H106:L119"/>
    <mergeCell ref="B120:G120"/>
    <mergeCell ref="H120:L120"/>
    <mergeCell ref="B121:G134"/>
    <mergeCell ref="H121:L134"/>
    <mergeCell ref="B105:L105"/>
    <mergeCell ref="B59:G72"/>
    <mergeCell ref="H59:L72"/>
    <mergeCell ref="B73:G73"/>
    <mergeCell ref="H73:L73"/>
    <mergeCell ref="B74:L74"/>
    <mergeCell ref="B75:G88"/>
    <mergeCell ref="H75:L88"/>
    <mergeCell ref="B89:G89"/>
    <mergeCell ref="H89:L89"/>
    <mergeCell ref="B90:G103"/>
    <mergeCell ref="H90:L103"/>
    <mergeCell ref="B104:L104"/>
    <mergeCell ref="B57:G58"/>
    <mergeCell ref="H57:L58"/>
    <mergeCell ref="B9:L9"/>
    <mergeCell ref="B10:G23"/>
    <mergeCell ref="H10:L23"/>
    <mergeCell ref="B24:G25"/>
    <mergeCell ref="H24:L25"/>
    <mergeCell ref="B26:G39"/>
    <mergeCell ref="H26:L39"/>
    <mergeCell ref="B40:G41"/>
    <mergeCell ref="H40:L41"/>
    <mergeCell ref="B42:L42"/>
    <mergeCell ref="B43:G56"/>
    <mergeCell ref="H43:L56"/>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O232"/>
  <sheetViews>
    <sheetView zoomScaleNormal="100" zoomScaleSheetLayoutView="85" zoomScalePageLayoutView="42" workbookViewId="0">
      <selection activeCell="H23" sqref="H23:L24"/>
    </sheetView>
  </sheetViews>
  <sheetFormatPr baseColWidth="10" defaultColWidth="11.42578125" defaultRowHeight="15" x14ac:dyDescent="0.25"/>
  <cols>
    <col min="1" max="1" width="3.7109375" style="173" customWidth="1"/>
    <col min="2" max="2" width="4.7109375" style="173" customWidth="1"/>
    <col min="3" max="3" width="8.28515625" style="173" customWidth="1"/>
    <col min="4" max="4" width="8" style="173" customWidth="1"/>
    <col min="5" max="5" width="11.42578125" style="173"/>
    <col min="6" max="6" width="11.85546875" style="173" customWidth="1"/>
    <col min="7" max="7" width="9.5703125" style="173" customWidth="1"/>
    <col min="8" max="8" width="12" style="173" customWidth="1"/>
    <col min="9" max="9" width="13.85546875" style="173" bestFit="1" customWidth="1"/>
    <col min="10" max="10" width="13" style="173" customWidth="1"/>
    <col min="11" max="11" width="13.42578125" style="173" customWidth="1"/>
    <col min="12" max="12" width="9.42578125" style="173" customWidth="1"/>
    <col min="13" max="13" width="11.42578125" style="173" hidden="1" customWidth="1"/>
    <col min="14" max="16384" width="11.42578125" style="173"/>
  </cols>
  <sheetData>
    <row r="1" spans="2:13" x14ac:dyDescent="0.25">
      <c r="B1" s="885"/>
      <c r="C1" s="886"/>
      <c r="D1" s="887"/>
      <c r="E1" s="891" t="s">
        <v>393</v>
      </c>
      <c r="F1" s="891"/>
      <c r="G1" s="891"/>
      <c r="H1" s="891"/>
      <c r="I1" s="891"/>
      <c r="J1" s="891"/>
      <c r="K1" s="893"/>
      <c r="L1" s="894"/>
    </row>
    <row r="2" spans="2:13" ht="1.5" customHeight="1" x14ac:dyDescent="0.25">
      <c r="B2" s="888"/>
      <c r="C2" s="889"/>
      <c r="D2" s="890"/>
      <c r="E2" s="892"/>
      <c r="F2" s="892"/>
      <c r="G2" s="892"/>
      <c r="H2" s="892"/>
      <c r="I2" s="892"/>
      <c r="J2" s="892"/>
      <c r="K2" s="895"/>
      <c r="L2" s="896"/>
    </row>
    <row r="3" spans="2:13" ht="3.75" customHeight="1" x14ac:dyDescent="0.25">
      <c r="B3" s="888"/>
      <c r="C3" s="889"/>
      <c r="D3" s="890"/>
      <c r="E3" s="892"/>
      <c r="F3" s="892"/>
      <c r="G3" s="892"/>
      <c r="H3" s="892"/>
      <c r="I3" s="892"/>
      <c r="J3" s="892"/>
      <c r="K3" s="895"/>
      <c r="L3" s="896"/>
    </row>
    <row r="4" spans="2:13" ht="20.25" customHeight="1" x14ac:dyDescent="0.25">
      <c r="B4" s="888"/>
      <c r="C4" s="889"/>
      <c r="D4" s="890"/>
      <c r="E4" s="897" t="s">
        <v>487</v>
      </c>
      <c r="F4" s="897"/>
      <c r="G4" s="897"/>
      <c r="H4" s="897"/>
      <c r="I4" s="897"/>
      <c r="J4" s="897"/>
      <c r="K4" s="895"/>
      <c r="L4" s="896"/>
    </row>
    <row r="5" spans="2:13" ht="4.5" customHeight="1" x14ac:dyDescent="0.25">
      <c r="B5" s="888"/>
      <c r="C5" s="889"/>
      <c r="D5" s="890"/>
      <c r="E5" s="898"/>
      <c r="F5" s="898"/>
      <c r="G5" s="898"/>
      <c r="H5" s="898"/>
      <c r="I5" s="899" t="s">
        <v>462</v>
      </c>
      <c r="J5" s="900"/>
      <c r="K5" s="895"/>
      <c r="L5" s="896"/>
      <c r="M5" s="174"/>
    </row>
    <row r="6" spans="2:13" ht="24.95" customHeight="1" x14ac:dyDescent="0.25">
      <c r="B6" s="888"/>
      <c r="C6" s="889"/>
      <c r="D6" s="890"/>
      <c r="E6" s="175" t="s">
        <v>460</v>
      </c>
      <c r="F6" s="182">
        <v>43874</v>
      </c>
      <c r="G6" s="177" t="s">
        <v>461</v>
      </c>
      <c r="H6" s="182">
        <v>43880</v>
      </c>
      <c r="I6" s="899"/>
      <c r="J6" s="900"/>
      <c r="K6" s="901"/>
      <c r="L6" s="902"/>
    </row>
    <row r="7" spans="2:13" ht="24.95" customHeight="1" x14ac:dyDescent="0.25">
      <c r="B7" s="943" t="s">
        <v>395</v>
      </c>
      <c r="C7" s="903"/>
      <c r="D7" s="903"/>
      <c r="E7" s="903" t="s">
        <v>111</v>
      </c>
      <c r="F7" s="903"/>
      <c r="G7" s="903" t="s">
        <v>112</v>
      </c>
      <c r="H7" s="903"/>
      <c r="I7" s="210" t="s">
        <v>4</v>
      </c>
      <c r="J7" s="210" t="s">
        <v>2</v>
      </c>
      <c r="K7" s="904" t="s">
        <v>0</v>
      </c>
      <c r="L7" s="944"/>
    </row>
    <row r="8" spans="2:13" ht="24.95" customHeight="1" x14ac:dyDescent="0.25">
      <c r="B8" s="945" t="s">
        <v>398</v>
      </c>
      <c r="C8" s="905"/>
      <c r="D8" s="905"/>
      <c r="E8" s="903" t="s">
        <v>399</v>
      </c>
      <c r="F8" s="903"/>
      <c r="G8" s="903" t="s">
        <v>399</v>
      </c>
      <c r="H8" s="903"/>
      <c r="I8" s="178">
        <v>41944</v>
      </c>
      <c r="J8" s="210">
        <v>1</v>
      </c>
      <c r="K8" s="904" t="s">
        <v>463</v>
      </c>
      <c r="L8" s="944"/>
    </row>
    <row r="9" spans="2:13" ht="15.75" customHeight="1" x14ac:dyDescent="0.25">
      <c r="B9" s="906" t="s">
        <v>796</v>
      </c>
      <c r="C9" s="907"/>
      <c r="D9" s="907"/>
      <c r="E9" s="907"/>
      <c r="F9" s="907"/>
      <c r="G9" s="908"/>
      <c r="H9" s="906" t="s">
        <v>797</v>
      </c>
      <c r="I9" s="907"/>
      <c r="J9" s="907"/>
      <c r="K9" s="907"/>
      <c r="L9" s="908"/>
    </row>
    <row r="10" spans="2:13" x14ac:dyDescent="0.25">
      <c r="B10" s="906"/>
      <c r="C10" s="907"/>
      <c r="D10" s="907"/>
      <c r="E10" s="907"/>
      <c r="F10" s="907"/>
      <c r="G10" s="908"/>
      <c r="H10" s="906"/>
      <c r="I10" s="907"/>
      <c r="J10" s="907"/>
      <c r="K10" s="907"/>
      <c r="L10" s="908"/>
    </row>
    <row r="11" spans="2:13" x14ac:dyDescent="0.25">
      <c r="B11" s="906"/>
      <c r="C11" s="907"/>
      <c r="D11" s="907"/>
      <c r="E11" s="907"/>
      <c r="F11" s="907"/>
      <c r="G11" s="908"/>
      <c r="H11" s="906"/>
      <c r="I11" s="907"/>
      <c r="J11" s="907"/>
      <c r="K11" s="907"/>
      <c r="L11" s="908"/>
    </row>
    <row r="12" spans="2:13" x14ac:dyDescent="0.25">
      <c r="B12" s="906"/>
      <c r="C12" s="907"/>
      <c r="D12" s="907"/>
      <c r="E12" s="907"/>
      <c r="F12" s="907"/>
      <c r="G12" s="908"/>
      <c r="H12" s="906"/>
      <c r="I12" s="907"/>
      <c r="J12" s="907"/>
      <c r="K12" s="907"/>
      <c r="L12" s="908"/>
    </row>
    <row r="13" spans="2:13" x14ac:dyDescent="0.25">
      <c r="B13" s="906"/>
      <c r="C13" s="907"/>
      <c r="D13" s="907"/>
      <c r="E13" s="907"/>
      <c r="F13" s="907"/>
      <c r="G13" s="908"/>
      <c r="H13" s="906"/>
      <c r="I13" s="907"/>
      <c r="J13" s="907"/>
      <c r="K13" s="907"/>
      <c r="L13" s="908"/>
    </row>
    <row r="14" spans="2:13" x14ac:dyDescent="0.25">
      <c r="B14" s="906"/>
      <c r="C14" s="907"/>
      <c r="D14" s="907"/>
      <c r="E14" s="907"/>
      <c r="F14" s="907"/>
      <c r="G14" s="908"/>
      <c r="H14" s="906"/>
      <c r="I14" s="907"/>
      <c r="J14" s="907"/>
      <c r="K14" s="907"/>
      <c r="L14" s="908"/>
    </row>
    <row r="15" spans="2:13" x14ac:dyDescent="0.25">
      <c r="B15" s="906"/>
      <c r="C15" s="907"/>
      <c r="D15" s="907"/>
      <c r="E15" s="907"/>
      <c r="F15" s="907"/>
      <c r="G15" s="908"/>
      <c r="H15" s="906"/>
      <c r="I15" s="907"/>
      <c r="J15" s="907"/>
      <c r="K15" s="907"/>
      <c r="L15" s="908"/>
    </row>
    <row r="16" spans="2:13" x14ac:dyDescent="0.25">
      <c r="B16" s="906"/>
      <c r="C16" s="907"/>
      <c r="D16" s="907"/>
      <c r="E16" s="907"/>
      <c r="F16" s="907"/>
      <c r="G16" s="908"/>
      <c r="H16" s="906"/>
      <c r="I16" s="907"/>
      <c r="J16" s="907"/>
      <c r="K16" s="907"/>
      <c r="L16" s="908"/>
    </row>
    <row r="17" spans="2:12" x14ac:dyDescent="0.25">
      <c r="B17" s="906"/>
      <c r="C17" s="907"/>
      <c r="D17" s="907"/>
      <c r="E17" s="907"/>
      <c r="F17" s="907"/>
      <c r="G17" s="908"/>
      <c r="H17" s="906"/>
      <c r="I17" s="907"/>
      <c r="J17" s="907"/>
      <c r="K17" s="907"/>
      <c r="L17" s="908"/>
    </row>
    <row r="18" spans="2:12" x14ac:dyDescent="0.25">
      <c r="B18" s="906"/>
      <c r="C18" s="907"/>
      <c r="D18" s="907"/>
      <c r="E18" s="907"/>
      <c r="F18" s="907"/>
      <c r="G18" s="908"/>
      <c r="H18" s="906"/>
      <c r="I18" s="907"/>
      <c r="J18" s="907"/>
      <c r="K18" s="907"/>
      <c r="L18" s="908"/>
    </row>
    <row r="19" spans="2:12" x14ac:dyDescent="0.25">
      <c r="B19" s="906"/>
      <c r="C19" s="907"/>
      <c r="D19" s="907"/>
      <c r="E19" s="907"/>
      <c r="F19" s="907"/>
      <c r="G19" s="908"/>
      <c r="H19" s="906"/>
      <c r="I19" s="907"/>
      <c r="J19" s="907"/>
      <c r="K19" s="907"/>
      <c r="L19" s="908"/>
    </row>
    <row r="20" spans="2:12" x14ac:dyDescent="0.25">
      <c r="B20" s="906"/>
      <c r="C20" s="907"/>
      <c r="D20" s="907"/>
      <c r="E20" s="907"/>
      <c r="F20" s="907"/>
      <c r="G20" s="908"/>
      <c r="H20" s="906"/>
      <c r="I20" s="907"/>
      <c r="J20" s="907"/>
      <c r="K20" s="907"/>
      <c r="L20" s="908"/>
    </row>
    <row r="21" spans="2:12" x14ac:dyDescent="0.25">
      <c r="B21" s="906"/>
      <c r="C21" s="907"/>
      <c r="D21" s="907"/>
      <c r="E21" s="907"/>
      <c r="F21" s="907"/>
      <c r="G21" s="908"/>
      <c r="H21" s="906"/>
      <c r="I21" s="907"/>
      <c r="J21" s="907"/>
      <c r="K21" s="907"/>
      <c r="L21" s="908"/>
    </row>
    <row r="22" spans="2:12" x14ac:dyDescent="0.25">
      <c r="B22" s="906"/>
      <c r="C22" s="907"/>
      <c r="D22" s="907"/>
      <c r="E22" s="907"/>
      <c r="F22" s="907"/>
      <c r="G22" s="908"/>
      <c r="H22" s="906"/>
      <c r="I22" s="907"/>
      <c r="J22" s="907"/>
      <c r="K22" s="907"/>
      <c r="L22" s="908"/>
    </row>
    <row r="23" spans="2:12" ht="21.95" customHeight="1" x14ac:dyDescent="0.25">
      <c r="B23" s="909" t="s">
        <v>1233</v>
      </c>
      <c r="C23" s="910"/>
      <c r="D23" s="910"/>
      <c r="E23" s="910"/>
      <c r="F23" s="910"/>
      <c r="G23" s="911"/>
      <c r="H23" s="915" t="s">
        <v>1234</v>
      </c>
      <c r="I23" s="916"/>
      <c r="J23" s="916"/>
      <c r="K23" s="916"/>
      <c r="L23" s="917"/>
    </row>
    <row r="24" spans="2:12" ht="21.95" customHeight="1" thickBot="1" x14ac:dyDescent="0.3">
      <c r="B24" s="912"/>
      <c r="C24" s="913"/>
      <c r="D24" s="913"/>
      <c r="E24" s="913"/>
      <c r="F24" s="913"/>
      <c r="G24" s="914"/>
      <c r="H24" s="918"/>
      <c r="I24" s="919"/>
      <c r="J24" s="919"/>
      <c r="K24" s="919"/>
      <c r="L24" s="920"/>
    </row>
    <row r="25" spans="2:12" ht="15.75" customHeight="1" x14ac:dyDescent="0.25">
      <c r="B25" s="906" t="s">
        <v>796</v>
      </c>
      <c r="C25" s="907"/>
      <c r="D25" s="907"/>
      <c r="E25" s="907"/>
      <c r="F25" s="907"/>
      <c r="G25" s="908"/>
      <c r="H25" s="906" t="s">
        <v>797</v>
      </c>
      <c r="I25" s="907"/>
      <c r="J25" s="907"/>
      <c r="K25" s="907"/>
      <c r="L25" s="908"/>
    </row>
    <row r="26" spans="2:12" x14ac:dyDescent="0.25">
      <c r="B26" s="906"/>
      <c r="C26" s="907"/>
      <c r="D26" s="907"/>
      <c r="E26" s="907"/>
      <c r="F26" s="907"/>
      <c r="G26" s="908"/>
      <c r="H26" s="906"/>
      <c r="I26" s="907"/>
      <c r="J26" s="907"/>
      <c r="K26" s="907"/>
      <c r="L26" s="908"/>
    </row>
    <row r="27" spans="2:12" x14ac:dyDescent="0.25">
      <c r="B27" s="906"/>
      <c r="C27" s="907"/>
      <c r="D27" s="907"/>
      <c r="E27" s="907"/>
      <c r="F27" s="907"/>
      <c r="G27" s="908"/>
      <c r="H27" s="906"/>
      <c r="I27" s="907"/>
      <c r="J27" s="907"/>
      <c r="K27" s="907"/>
      <c r="L27" s="908"/>
    </row>
    <row r="28" spans="2:12" x14ac:dyDescent="0.25">
      <c r="B28" s="906"/>
      <c r="C28" s="907"/>
      <c r="D28" s="907"/>
      <c r="E28" s="907"/>
      <c r="F28" s="907"/>
      <c r="G28" s="908"/>
      <c r="H28" s="906"/>
      <c r="I28" s="907"/>
      <c r="J28" s="907"/>
      <c r="K28" s="907"/>
      <c r="L28" s="908"/>
    </row>
    <row r="29" spans="2:12" x14ac:dyDescent="0.25">
      <c r="B29" s="906"/>
      <c r="C29" s="907"/>
      <c r="D29" s="907"/>
      <c r="E29" s="907"/>
      <c r="F29" s="907"/>
      <c r="G29" s="908"/>
      <c r="H29" s="906"/>
      <c r="I29" s="907"/>
      <c r="J29" s="907"/>
      <c r="K29" s="907"/>
      <c r="L29" s="908"/>
    </row>
    <row r="30" spans="2:12" x14ac:dyDescent="0.25">
      <c r="B30" s="906"/>
      <c r="C30" s="907"/>
      <c r="D30" s="907"/>
      <c r="E30" s="907"/>
      <c r="F30" s="907"/>
      <c r="G30" s="908"/>
      <c r="H30" s="906"/>
      <c r="I30" s="907"/>
      <c r="J30" s="907"/>
      <c r="K30" s="907"/>
      <c r="L30" s="908"/>
    </row>
    <row r="31" spans="2:12" x14ac:dyDescent="0.25">
      <c r="B31" s="906"/>
      <c r="C31" s="907"/>
      <c r="D31" s="907"/>
      <c r="E31" s="907"/>
      <c r="F31" s="907"/>
      <c r="G31" s="908"/>
      <c r="H31" s="906"/>
      <c r="I31" s="907"/>
      <c r="J31" s="907"/>
      <c r="K31" s="907"/>
      <c r="L31" s="908"/>
    </row>
    <row r="32" spans="2:12" x14ac:dyDescent="0.25">
      <c r="B32" s="906"/>
      <c r="C32" s="907"/>
      <c r="D32" s="907"/>
      <c r="E32" s="907"/>
      <c r="F32" s="907"/>
      <c r="G32" s="908"/>
      <c r="H32" s="906"/>
      <c r="I32" s="907"/>
      <c r="J32" s="907"/>
      <c r="K32" s="907"/>
      <c r="L32" s="908"/>
    </row>
    <row r="33" spans="2:15" x14ac:dyDescent="0.25">
      <c r="B33" s="906"/>
      <c r="C33" s="907"/>
      <c r="D33" s="907"/>
      <c r="E33" s="907"/>
      <c r="F33" s="907"/>
      <c r="G33" s="908"/>
      <c r="H33" s="906"/>
      <c r="I33" s="907"/>
      <c r="J33" s="907"/>
      <c r="K33" s="907"/>
      <c r="L33" s="908"/>
    </row>
    <row r="34" spans="2:15" x14ac:dyDescent="0.25">
      <c r="B34" s="906"/>
      <c r="C34" s="907"/>
      <c r="D34" s="907"/>
      <c r="E34" s="907"/>
      <c r="F34" s="907"/>
      <c r="G34" s="908"/>
      <c r="H34" s="906"/>
      <c r="I34" s="907"/>
      <c r="J34" s="907"/>
      <c r="K34" s="907"/>
      <c r="L34" s="908"/>
    </row>
    <row r="35" spans="2:15" x14ac:dyDescent="0.25">
      <c r="B35" s="906"/>
      <c r="C35" s="907"/>
      <c r="D35" s="907"/>
      <c r="E35" s="907"/>
      <c r="F35" s="907"/>
      <c r="G35" s="908"/>
      <c r="H35" s="906"/>
      <c r="I35" s="907"/>
      <c r="J35" s="907"/>
      <c r="K35" s="907"/>
      <c r="L35" s="908"/>
    </row>
    <row r="36" spans="2:15" x14ac:dyDescent="0.25">
      <c r="B36" s="906"/>
      <c r="C36" s="907"/>
      <c r="D36" s="907"/>
      <c r="E36" s="907"/>
      <c r="F36" s="907"/>
      <c r="G36" s="908"/>
      <c r="H36" s="906"/>
      <c r="I36" s="907"/>
      <c r="J36" s="907"/>
      <c r="K36" s="907"/>
      <c r="L36" s="908"/>
    </row>
    <row r="37" spans="2:15" x14ac:dyDescent="0.25">
      <c r="B37" s="906"/>
      <c r="C37" s="907"/>
      <c r="D37" s="907"/>
      <c r="E37" s="907"/>
      <c r="F37" s="907"/>
      <c r="G37" s="908"/>
      <c r="H37" s="906"/>
      <c r="I37" s="907"/>
      <c r="J37" s="907"/>
      <c r="K37" s="907"/>
      <c r="L37" s="908"/>
    </row>
    <row r="38" spans="2:15" x14ac:dyDescent="0.25">
      <c r="B38" s="906"/>
      <c r="C38" s="907"/>
      <c r="D38" s="907"/>
      <c r="E38" s="907"/>
      <c r="F38" s="907"/>
      <c r="G38" s="908"/>
      <c r="H38" s="906"/>
      <c r="I38" s="907"/>
      <c r="J38" s="907"/>
      <c r="K38" s="907"/>
      <c r="L38" s="908"/>
    </row>
    <row r="39" spans="2:15" ht="27" customHeight="1" x14ac:dyDescent="0.25">
      <c r="B39" s="909" t="s">
        <v>1235</v>
      </c>
      <c r="C39" s="910"/>
      <c r="D39" s="910"/>
      <c r="E39" s="910"/>
      <c r="F39" s="910"/>
      <c r="G39" s="911"/>
      <c r="H39" s="915" t="s">
        <v>1236</v>
      </c>
      <c r="I39" s="916"/>
      <c r="J39" s="916"/>
      <c r="K39" s="916"/>
      <c r="L39" s="917"/>
    </row>
    <row r="40" spans="2:15" ht="34.5" customHeight="1" thickBot="1" x14ac:dyDescent="0.3">
      <c r="B40" s="912"/>
      <c r="C40" s="913"/>
      <c r="D40" s="913"/>
      <c r="E40" s="913"/>
      <c r="F40" s="913"/>
      <c r="G40" s="914"/>
      <c r="H40" s="918"/>
      <c r="I40" s="919"/>
      <c r="J40" s="919"/>
      <c r="K40" s="919"/>
      <c r="L40" s="920"/>
    </row>
    <row r="41" spans="2:15" ht="15.75" customHeight="1" x14ac:dyDescent="0.25">
      <c r="B41" s="921" t="s">
        <v>796</v>
      </c>
      <c r="C41" s="922"/>
      <c r="D41" s="922"/>
      <c r="E41" s="922"/>
      <c r="F41" s="922"/>
      <c r="G41" s="923"/>
      <c r="H41" s="921" t="s">
        <v>797</v>
      </c>
      <c r="I41" s="922"/>
      <c r="J41" s="922"/>
      <c r="K41" s="922"/>
      <c r="L41" s="923"/>
    </row>
    <row r="42" spans="2:15" x14ac:dyDescent="0.25">
      <c r="B42" s="906"/>
      <c r="C42" s="907"/>
      <c r="D42" s="907"/>
      <c r="E42" s="907"/>
      <c r="F42" s="907"/>
      <c r="G42" s="908"/>
      <c r="H42" s="906"/>
      <c r="I42" s="907"/>
      <c r="J42" s="907"/>
      <c r="K42" s="907"/>
      <c r="L42" s="908"/>
    </row>
    <row r="43" spans="2:15" x14ac:dyDescent="0.25">
      <c r="B43" s="906"/>
      <c r="C43" s="907"/>
      <c r="D43" s="907"/>
      <c r="E43" s="907"/>
      <c r="F43" s="907"/>
      <c r="G43" s="908"/>
      <c r="H43" s="906"/>
      <c r="I43" s="907"/>
      <c r="J43" s="907"/>
      <c r="K43" s="907"/>
      <c r="L43" s="908"/>
      <c r="O43" s="181"/>
    </row>
    <row r="44" spans="2:15" x14ac:dyDescent="0.25">
      <c r="B44" s="906"/>
      <c r="C44" s="907"/>
      <c r="D44" s="907"/>
      <c r="E44" s="907"/>
      <c r="F44" s="907"/>
      <c r="G44" s="908"/>
      <c r="H44" s="906"/>
      <c r="I44" s="907"/>
      <c r="J44" s="907"/>
      <c r="K44" s="907"/>
      <c r="L44" s="908"/>
    </row>
    <row r="45" spans="2:15" x14ac:dyDescent="0.25">
      <c r="B45" s="906"/>
      <c r="C45" s="907"/>
      <c r="D45" s="907"/>
      <c r="E45" s="907"/>
      <c r="F45" s="907"/>
      <c r="G45" s="908"/>
      <c r="H45" s="906"/>
      <c r="I45" s="907"/>
      <c r="J45" s="907"/>
      <c r="K45" s="907"/>
      <c r="L45" s="908"/>
    </row>
    <row r="46" spans="2:15" x14ac:dyDescent="0.25">
      <c r="B46" s="906"/>
      <c r="C46" s="907"/>
      <c r="D46" s="907"/>
      <c r="E46" s="907"/>
      <c r="F46" s="907"/>
      <c r="G46" s="908"/>
      <c r="H46" s="906"/>
      <c r="I46" s="907"/>
      <c r="J46" s="907"/>
      <c r="K46" s="907"/>
      <c r="L46" s="908"/>
    </row>
    <row r="47" spans="2:15" x14ac:dyDescent="0.25">
      <c r="B47" s="906"/>
      <c r="C47" s="907"/>
      <c r="D47" s="907"/>
      <c r="E47" s="907"/>
      <c r="F47" s="907"/>
      <c r="G47" s="908"/>
      <c r="H47" s="906"/>
      <c r="I47" s="907"/>
      <c r="J47" s="907"/>
      <c r="K47" s="907"/>
      <c r="L47" s="908"/>
    </row>
    <row r="48" spans="2:15" x14ac:dyDescent="0.25">
      <c r="B48" s="906"/>
      <c r="C48" s="907"/>
      <c r="D48" s="907"/>
      <c r="E48" s="907"/>
      <c r="F48" s="907"/>
      <c r="G48" s="908"/>
      <c r="H48" s="906"/>
      <c r="I48" s="907"/>
      <c r="J48" s="907"/>
      <c r="K48" s="907"/>
      <c r="L48" s="908"/>
    </row>
    <row r="49" spans="2:12" x14ac:dyDescent="0.25">
      <c r="B49" s="906"/>
      <c r="C49" s="907"/>
      <c r="D49" s="907"/>
      <c r="E49" s="907"/>
      <c r="F49" s="907"/>
      <c r="G49" s="908"/>
      <c r="H49" s="906"/>
      <c r="I49" s="907"/>
      <c r="J49" s="907"/>
      <c r="K49" s="907"/>
      <c r="L49" s="908"/>
    </row>
    <row r="50" spans="2:12" x14ac:dyDescent="0.25">
      <c r="B50" s="906"/>
      <c r="C50" s="907"/>
      <c r="D50" s="907"/>
      <c r="E50" s="907"/>
      <c r="F50" s="907"/>
      <c r="G50" s="908"/>
      <c r="H50" s="906"/>
      <c r="I50" s="907"/>
      <c r="J50" s="907"/>
      <c r="K50" s="907"/>
      <c r="L50" s="908"/>
    </row>
    <row r="51" spans="2:12" x14ac:dyDescent="0.25">
      <c r="B51" s="906"/>
      <c r="C51" s="907"/>
      <c r="D51" s="907"/>
      <c r="E51" s="907"/>
      <c r="F51" s="907"/>
      <c r="G51" s="908"/>
      <c r="H51" s="906"/>
      <c r="I51" s="907"/>
      <c r="J51" s="907"/>
      <c r="K51" s="907"/>
      <c r="L51" s="908"/>
    </row>
    <row r="52" spans="2:12" x14ac:dyDescent="0.25">
      <c r="B52" s="906"/>
      <c r="C52" s="907"/>
      <c r="D52" s="907"/>
      <c r="E52" s="907"/>
      <c r="F52" s="907"/>
      <c r="G52" s="908"/>
      <c r="H52" s="906"/>
      <c r="I52" s="907"/>
      <c r="J52" s="907"/>
      <c r="K52" s="907"/>
      <c r="L52" s="908"/>
    </row>
    <row r="53" spans="2:12" x14ac:dyDescent="0.25">
      <c r="B53" s="906"/>
      <c r="C53" s="907"/>
      <c r="D53" s="907"/>
      <c r="E53" s="907"/>
      <c r="F53" s="907"/>
      <c r="G53" s="908"/>
      <c r="H53" s="906"/>
      <c r="I53" s="907"/>
      <c r="J53" s="907"/>
      <c r="K53" s="907"/>
      <c r="L53" s="908"/>
    </row>
    <row r="54" spans="2:12" x14ac:dyDescent="0.25">
      <c r="B54" s="906"/>
      <c r="C54" s="907"/>
      <c r="D54" s="907"/>
      <c r="E54" s="907"/>
      <c r="F54" s="907"/>
      <c r="G54" s="908"/>
      <c r="H54" s="906"/>
      <c r="I54" s="907"/>
      <c r="J54" s="907"/>
      <c r="K54" s="907"/>
      <c r="L54" s="908"/>
    </row>
    <row r="55" spans="2:12" ht="21.95" customHeight="1" x14ac:dyDescent="0.25">
      <c r="B55" s="909" t="s">
        <v>1237</v>
      </c>
      <c r="C55" s="910"/>
      <c r="D55" s="910"/>
      <c r="E55" s="910"/>
      <c r="F55" s="910"/>
      <c r="G55" s="911"/>
      <c r="H55" s="915" t="s">
        <v>1238</v>
      </c>
      <c r="I55" s="916"/>
      <c r="J55" s="916"/>
      <c r="K55" s="916"/>
      <c r="L55" s="917"/>
    </row>
    <row r="56" spans="2:12" ht="26.25" customHeight="1" thickBot="1" x14ac:dyDescent="0.3">
      <c r="B56" s="912"/>
      <c r="C56" s="913"/>
      <c r="D56" s="913"/>
      <c r="E56" s="913"/>
      <c r="F56" s="913"/>
      <c r="G56" s="914"/>
      <c r="H56" s="918"/>
      <c r="I56" s="919"/>
      <c r="J56" s="919"/>
      <c r="K56" s="919"/>
      <c r="L56" s="920"/>
    </row>
    <row r="57" spans="2:12" x14ac:dyDescent="0.25">
      <c r="B57" s="921" t="s">
        <v>798</v>
      </c>
      <c r="C57" s="922"/>
      <c r="D57" s="922"/>
      <c r="E57" s="922"/>
      <c r="F57" s="922"/>
      <c r="G57" s="923"/>
      <c r="H57" s="921" t="s">
        <v>799</v>
      </c>
      <c r="I57" s="922"/>
      <c r="J57" s="922"/>
      <c r="K57" s="922"/>
      <c r="L57" s="923"/>
    </row>
    <row r="58" spans="2:12" x14ac:dyDescent="0.25">
      <c r="B58" s="906"/>
      <c r="C58" s="907"/>
      <c r="D58" s="907"/>
      <c r="E58" s="907"/>
      <c r="F58" s="907"/>
      <c r="G58" s="908"/>
      <c r="H58" s="906"/>
      <c r="I58" s="907"/>
      <c r="J58" s="907"/>
      <c r="K58" s="907"/>
      <c r="L58" s="908"/>
    </row>
    <row r="59" spans="2:12" x14ac:dyDescent="0.25">
      <c r="B59" s="906"/>
      <c r="C59" s="907"/>
      <c r="D59" s="907"/>
      <c r="E59" s="907"/>
      <c r="F59" s="907"/>
      <c r="G59" s="908"/>
      <c r="H59" s="906"/>
      <c r="I59" s="907"/>
      <c r="J59" s="907"/>
      <c r="K59" s="907"/>
      <c r="L59" s="908"/>
    </row>
    <row r="60" spans="2:12" x14ac:dyDescent="0.25">
      <c r="B60" s="906"/>
      <c r="C60" s="907"/>
      <c r="D60" s="907"/>
      <c r="E60" s="907"/>
      <c r="F60" s="907"/>
      <c r="G60" s="908"/>
      <c r="H60" s="906"/>
      <c r="I60" s="907"/>
      <c r="J60" s="907"/>
      <c r="K60" s="907"/>
      <c r="L60" s="908"/>
    </row>
    <row r="61" spans="2:12" x14ac:dyDescent="0.25">
      <c r="B61" s="906"/>
      <c r="C61" s="907"/>
      <c r="D61" s="907"/>
      <c r="E61" s="907"/>
      <c r="F61" s="907"/>
      <c r="G61" s="908"/>
      <c r="H61" s="906"/>
      <c r="I61" s="907"/>
      <c r="J61" s="907"/>
      <c r="K61" s="907"/>
      <c r="L61" s="908"/>
    </row>
    <row r="62" spans="2:12" x14ac:dyDescent="0.25">
      <c r="B62" s="906"/>
      <c r="C62" s="907"/>
      <c r="D62" s="907"/>
      <c r="E62" s="907"/>
      <c r="F62" s="907"/>
      <c r="G62" s="908"/>
      <c r="H62" s="906"/>
      <c r="I62" s="907"/>
      <c r="J62" s="907"/>
      <c r="K62" s="907"/>
      <c r="L62" s="908"/>
    </row>
    <row r="63" spans="2:12" x14ac:dyDescent="0.25">
      <c r="B63" s="906"/>
      <c r="C63" s="907"/>
      <c r="D63" s="907"/>
      <c r="E63" s="907"/>
      <c r="F63" s="907"/>
      <c r="G63" s="908"/>
      <c r="H63" s="906"/>
      <c r="I63" s="907"/>
      <c r="J63" s="907"/>
      <c r="K63" s="907"/>
      <c r="L63" s="908"/>
    </row>
    <row r="64" spans="2:12" x14ac:dyDescent="0.25">
      <c r="B64" s="906"/>
      <c r="C64" s="907"/>
      <c r="D64" s="907"/>
      <c r="E64" s="907"/>
      <c r="F64" s="907"/>
      <c r="G64" s="908"/>
      <c r="H64" s="906"/>
      <c r="I64" s="907"/>
      <c r="J64" s="907"/>
      <c r="K64" s="907"/>
      <c r="L64" s="908"/>
    </row>
    <row r="65" spans="2:12" x14ac:dyDescent="0.25">
      <c r="B65" s="906"/>
      <c r="C65" s="907"/>
      <c r="D65" s="907"/>
      <c r="E65" s="907"/>
      <c r="F65" s="907"/>
      <c r="G65" s="908"/>
      <c r="H65" s="906"/>
      <c r="I65" s="907"/>
      <c r="J65" s="907"/>
      <c r="K65" s="907"/>
      <c r="L65" s="908"/>
    </row>
    <row r="66" spans="2:12" x14ac:dyDescent="0.25">
      <c r="B66" s="906"/>
      <c r="C66" s="907"/>
      <c r="D66" s="907"/>
      <c r="E66" s="907"/>
      <c r="F66" s="907"/>
      <c r="G66" s="908"/>
      <c r="H66" s="906"/>
      <c r="I66" s="907"/>
      <c r="J66" s="907"/>
      <c r="K66" s="907"/>
      <c r="L66" s="908"/>
    </row>
    <row r="67" spans="2:12" x14ac:dyDescent="0.25">
      <c r="B67" s="906"/>
      <c r="C67" s="907"/>
      <c r="D67" s="907"/>
      <c r="E67" s="907"/>
      <c r="F67" s="907"/>
      <c r="G67" s="908"/>
      <c r="H67" s="906"/>
      <c r="I67" s="907"/>
      <c r="J67" s="907"/>
      <c r="K67" s="907"/>
      <c r="L67" s="908"/>
    </row>
    <row r="68" spans="2:12" x14ac:dyDescent="0.25">
      <c r="B68" s="906"/>
      <c r="C68" s="907"/>
      <c r="D68" s="907"/>
      <c r="E68" s="907"/>
      <c r="F68" s="907"/>
      <c r="G68" s="908"/>
      <c r="H68" s="906"/>
      <c r="I68" s="907"/>
      <c r="J68" s="907"/>
      <c r="K68" s="907"/>
      <c r="L68" s="908"/>
    </row>
    <row r="69" spans="2:12" x14ac:dyDescent="0.25">
      <c r="B69" s="906"/>
      <c r="C69" s="907"/>
      <c r="D69" s="907"/>
      <c r="E69" s="907"/>
      <c r="F69" s="907"/>
      <c r="G69" s="908"/>
      <c r="H69" s="906"/>
      <c r="I69" s="907"/>
      <c r="J69" s="907"/>
      <c r="K69" s="907"/>
      <c r="L69" s="908"/>
    </row>
    <row r="70" spans="2:12" x14ac:dyDescent="0.25">
      <c r="B70" s="906"/>
      <c r="C70" s="907"/>
      <c r="D70" s="907"/>
      <c r="E70" s="907"/>
      <c r="F70" s="907"/>
      <c r="G70" s="908"/>
      <c r="H70" s="906"/>
      <c r="I70" s="907"/>
      <c r="J70" s="907"/>
      <c r="K70" s="907"/>
      <c r="L70" s="908"/>
    </row>
    <row r="71" spans="2:12" ht="21.95" customHeight="1" x14ac:dyDescent="0.25">
      <c r="B71" s="915" t="s">
        <v>1239</v>
      </c>
      <c r="C71" s="916"/>
      <c r="D71" s="916"/>
      <c r="E71" s="916"/>
      <c r="F71" s="916"/>
      <c r="G71" s="917"/>
      <c r="H71" s="915" t="s">
        <v>1240</v>
      </c>
      <c r="I71" s="916"/>
      <c r="J71" s="916"/>
      <c r="K71" s="916"/>
      <c r="L71" s="917"/>
    </row>
    <row r="72" spans="2:12" ht="21.95" customHeight="1" thickBot="1" x14ac:dyDescent="0.3">
      <c r="B72" s="918"/>
      <c r="C72" s="919"/>
      <c r="D72" s="919"/>
      <c r="E72" s="919"/>
      <c r="F72" s="919"/>
      <c r="G72" s="920"/>
      <c r="H72" s="918"/>
      <c r="I72" s="919"/>
      <c r="J72" s="919"/>
      <c r="K72" s="919"/>
      <c r="L72" s="920"/>
    </row>
    <row r="73" spans="2:12" x14ac:dyDescent="0.25">
      <c r="B73" s="921" t="s">
        <v>798</v>
      </c>
      <c r="C73" s="922"/>
      <c r="D73" s="922"/>
      <c r="E73" s="922"/>
      <c r="F73" s="922"/>
      <c r="G73" s="923"/>
      <c r="H73" s="921" t="s">
        <v>799</v>
      </c>
      <c r="I73" s="922"/>
      <c r="J73" s="922"/>
      <c r="K73" s="922"/>
      <c r="L73" s="923"/>
    </row>
    <row r="74" spans="2:12" x14ac:dyDescent="0.25">
      <c r="B74" s="906"/>
      <c r="C74" s="907"/>
      <c r="D74" s="907"/>
      <c r="E74" s="907"/>
      <c r="F74" s="907"/>
      <c r="G74" s="908"/>
      <c r="H74" s="906"/>
      <c r="I74" s="907"/>
      <c r="J74" s="907"/>
      <c r="K74" s="907"/>
      <c r="L74" s="908"/>
    </row>
    <row r="75" spans="2:12" x14ac:dyDescent="0.25">
      <c r="B75" s="906"/>
      <c r="C75" s="907"/>
      <c r="D75" s="907"/>
      <c r="E75" s="907"/>
      <c r="F75" s="907"/>
      <c r="G75" s="908"/>
      <c r="H75" s="906"/>
      <c r="I75" s="907"/>
      <c r="J75" s="907"/>
      <c r="K75" s="907"/>
      <c r="L75" s="908"/>
    </row>
    <row r="76" spans="2:12" x14ac:dyDescent="0.25">
      <c r="B76" s="906"/>
      <c r="C76" s="907"/>
      <c r="D76" s="907"/>
      <c r="E76" s="907"/>
      <c r="F76" s="907"/>
      <c r="G76" s="908"/>
      <c r="H76" s="906"/>
      <c r="I76" s="907"/>
      <c r="J76" s="907"/>
      <c r="K76" s="907"/>
      <c r="L76" s="908"/>
    </row>
    <row r="77" spans="2:12" x14ac:dyDescent="0.25">
      <c r="B77" s="906"/>
      <c r="C77" s="907"/>
      <c r="D77" s="907"/>
      <c r="E77" s="907"/>
      <c r="F77" s="907"/>
      <c r="G77" s="908"/>
      <c r="H77" s="906"/>
      <c r="I77" s="907"/>
      <c r="J77" s="907"/>
      <c r="K77" s="907"/>
      <c r="L77" s="908"/>
    </row>
    <row r="78" spans="2:12" x14ac:dyDescent="0.25">
      <c r="B78" s="906"/>
      <c r="C78" s="907"/>
      <c r="D78" s="907"/>
      <c r="E78" s="907"/>
      <c r="F78" s="907"/>
      <c r="G78" s="908"/>
      <c r="H78" s="906"/>
      <c r="I78" s="907"/>
      <c r="J78" s="907"/>
      <c r="K78" s="907"/>
      <c r="L78" s="908"/>
    </row>
    <row r="79" spans="2:12" x14ac:dyDescent="0.25">
      <c r="B79" s="906"/>
      <c r="C79" s="907"/>
      <c r="D79" s="907"/>
      <c r="E79" s="907"/>
      <c r="F79" s="907"/>
      <c r="G79" s="908"/>
      <c r="H79" s="906"/>
      <c r="I79" s="907"/>
      <c r="J79" s="907"/>
      <c r="K79" s="907"/>
      <c r="L79" s="908"/>
    </row>
    <row r="80" spans="2:12" x14ac:dyDescent="0.25">
      <c r="B80" s="906"/>
      <c r="C80" s="907"/>
      <c r="D80" s="907"/>
      <c r="E80" s="907"/>
      <c r="F80" s="907"/>
      <c r="G80" s="908"/>
      <c r="H80" s="906"/>
      <c r="I80" s="907"/>
      <c r="J80" s="907"/>
      <c r="K80" s="907"/>
      <c r="L80" s="908"/>
    </row>
    <row r="81" spans="2:12" x14ac:dyDescent="0.25">
      <c r="B81" s="906"/>
      <c r="C81" s="907"/>
      <c r="D81" s="907"/>
      <c r="E81" s="907"/>
      <c r="F81" s="907"/>
      <c r="G81" s="908"/>
      <c r="H81" s="906"/>
      <c r="I81" s="907"/>
      <c r="J81" s="907"/>
      <c r="K81" s="907"/>
      <c r="L81" s="908"/>
    </row>
    <row r="82" spans="2:12" x14ac:dyDescent="0.25">
      <c r="B82" s="906"/>
      <c r="C82" s="907"/>
      <c r="D82" s="907"/>
      <c r="E82" s="907"/>
      <c r="F82" s="907"/>
      <c r="G82" s="908"/>
      <c r="H82" s="906"/>
      <c r="I82" s="907"/>
      <c r="J82" s="907"/>
      <c r="K82" s="907"/>
      <c r="L82" s="908"/>
    </row>
    <row r="83" spans="2:12" x14ac:dyDescent="0.25">
      <c r="B83" s="906"/>
      <c r="C83" s="907"/>
      <c r="D83" s="907"/>
      <c r="E83" s="907"/>
      <c r="F83" s="907"/>
      <c r="G83" s="908"/>
      <c r="H83" s="906"/>
      <c r="I83" s="907"/>
      <c r="J83" s="907"/>
      <c r="K83" s="907"/>
      <c r="L83" s="908"/>
    </row>
    <row r="84" spans="2:12" x14ac:dyDescent="0.25">
      <c r="B84" s="906"/>
      <c r="C84" s="907"/>
      <c r="D84" s="907"/>
      <c r="E84" s="907"/>
      <c r="F84" s="907"/>
      <c r="G84" s="908"/>
      <c r="H84" s="906"/>
      <c r="I84" s="907"/>
      <c r="J84" s="907"/>
      <c r="K84" s="907"/>
      <c r="L84" s="908"/>
    </row>
    <row r="85" spans="2:12" x14ac:dyDescent="0.25">
      <c r="B85" s="906"/>
      <c r="C85" s="907"/>
      <c r="D85" s="907"/>
      <c r="E85" s="907"/>
      <c r="F85" s="907"/>
      <c r="G85" s="908"/>
      <c r="H85" s="906"/>
      <c r="I85" s="907"/>
      <c r="J85" s="907"/>
      <c r="K85" s="907"/>
      <c r="L85" s="908"/>
    </row>
    <row r="86" spans="2:12" x14ac:dyDescent="0.25">
      <c r="B86" s="906"/>
      <c r="C86" s="907"/>
      <c r="D86" s="907"/>
      <c r="E86" s="907"/>
      <c r="F86" s="907"/>
      <c r="G86" s="908"/>
      <c r="H86" s="906"/>
      <c r="I86" s="907"/>
      <c r="J86" s="907"/>
      <c r="K86" s="907"/>
      <c r="L86" s="908"/>
    </row>
    <row r="87" spans="2:12" ht="21.95" customHeight="1" x14ac:dyDescent="0.25">
      <c r="B87" s="1013" t="s">
        <v>1241</v>
      </c>
      <c r="C87" s="916"/>
      <c r="D87" s="916"/>
      <c r="E87" s="916"/>
      <c r="F87" s="916"/>
      <c r="G87" s="917"/>
      <c r="H87" s="915" t="s">
        <v>1242</v>
      </c>
      <c r="I87" s="916"/>
      <c r="J87" s="916"/>
      <c r="K87" s="916"/>
      <c r="L87" s="917"/>
    </row>
    <row r="88" spans="2:12" ht="21.95" customHeight="1" thickBot="1" x14ac:dyDescent="0.3">
      <c r="B88" s="918"/>
      <c r="C88" s="919"/>
      <c r="D88" s="919"/>
      <c r="E88" s="919"/>
      <c r="F88" s="919"/>
      <c r="G88" s="920"/>
      <c r="H88" s="918"/>
      <c r="I88" s="919"/>
      <c r="J88" s="919"/>
      <c r="K88" s="919"/>
      <c r="L88" s="920"/>
    </row>
    <row r="89" spans="2:12" x14ac:dyDescent="0.25">
      <c r="B89" s="921" t="s">
        <v>798</v>
      </c>
      <c r="C89" s="922"/>
      <c r="D89" s="922"/>
      <c r="E89" s="922"/>
      <c r="F89" s="922"/>
      <c r="G89" s="923"/>
      <c r="H89" s="921" t="s">
        <v>799</v>
      </c>
      <c r="I89" s="922"/>
      <c r="J89" s="922"/>
      <c r="K89" s="922"/>
      <c r="L89" s="923"/>
    </row>
    <row r="90" spans="2:12" x14ac:dyDescent="0.25">
      <c r="B90" s="906"/>
      <c r="C90" s="907"/>
      <c r="D90" s="907"/>
      <c r="E90" s="907"/>
      <c r="F90" s="907"/>
      <c r="G90" s="908"/>
      <c r="H90" s="906"/>
      <c r="I90" s="907"/>
      <c r="J90" s="907"/>
      <c r="K90" s="907"/>
      <c r="L90" s="908"/>
    </row>
    <row r="91" spans="2:12" x14ac:dyDescent="0.25">
      <c r="B91" s="906"/>
      <c r="C91" s="907"/>
      <c r="D91" s="907"/>
      <c r="E91" s="907"/>
      <c r="F91" s="907"/>
      <c r="G91" s="908"/>
      <c r="H91" s="906"/>
      <c r="I91" s="907"/>
      <c r="J91" s="907"/>
      <c r="K91" s="907"/>
      <c r="L91" s="908"/>
    </row>
    <row r="92" spans="2:12" x14ac:dyDescent="0.25">
      <c r="B92" s="906"/>
      <c r="C92" s="907"/>
      <c r="D92" s="907"/>
      <c r="E92" s="907"/>
      <c r="F92" s="907"/>
      <c r="G92" s="908"/>
      <c r="H92" s="906"/>
      <c r="I92" s="907"/>
      <c r="J92" s="907"/>
      <c r="K92" s="907"/>
      <c r="L92" s="908"/>
    </row>
    <row r="93" spans="2:12" x14ac:dyDescent="0.25">
      <c r="B93" s="906"/>
      <c r="C93" s="907"/>
      <c r="D93" s="907"/>
      <c r="E93" s="907"/>
      <c r="F93" s="907"/>
      <c r="G93" s="908"/>
      <c r="H93" s="906"/>
      <c r="I93" s="907"/>
      <c r="J93" s="907"/>
      <c r="K93" s="907"/>
      <c r="L93" s="908"/>
    </row>
    <row r="94" spans="2:12" x14ac:dyDescent="0.25">
      <c r="B94" s="906"/>
      <c r="C94" s="907"/>
      <c r="D94" s="907"/>
      <c r="E94" s="907"/>
      <c r="F94" s="907"/>
      <c r="G94" s="908"/>
      <c r="H94" s="906"/>
      <c r="I94" s="907"/>
      <c r="J94" s="907"/>
      <c r="K94" s="907"/>
      <c r="L94" s="908"/>
    </row>
    <row r="95" spans="2:12" x14ac:dyDescent="0.25">
      <c r="B95" s="906"/>
      <c r="C95" s="907"/>
      <c r="D95" s="907"/>
      <c r="E95" s="907"/>
      <c r="F95" s="907"/>
      <c r="G95" s="908"/>
      <c r="H95" s="906"/>
      <c r="I95" s="907"/>
      <c r="J95" s="907"/>
      <c r="K95" s="907"/>
      <c r="L95" s="908"/>
    </row>
    <row r="96" spans="2:12" x14ac:dyDescent="0.25">
      <c r="B96" s="906"/>
      <c r="C96" s="907"/>
      <c r="D96" s="907"/>
      <c r="E96" s="907"/>
      <c r="F96" s="907"/>
      <c r="G96" s="908"/>
      <c r="H96" s="906"/>
      <c r="I96" s="907"/>
      <c r="J96" s="907"/>
      <c r="K96" s="907"/>
      <c r="L96" s="908"/>
    </row>
    <row r="97" spans="2:12" x14ac:dyDescent="0.25">
      <c r="B97" s="906"/>
      <c r="C97" s="907"/>
      <c r="D97" s="907"/>
      <c r="E97" s="907"/>
      <c r="F97" s="907"/>
      <c r="G97" s="908"/>
      <c r="H97" s="906"/>
      <c r="I97" s="907"/>
      <c r="J97" s="907"/>
      <c r="K97" s="907"/>
      <c r="L97" s="908"/>
    </row>
    <row r="98" spans="2:12" x14ac:dyDescent="0.25">
      <c r="B98" s="906"/>
      <c r="C98" s="907"/>
      <c r="D98" s="907"/>
      <c r="E98" s="907"/>
      <c r="F98" s="907"/>
      <c r="G98" s="908"/>
      <c r="H98" s="906"/>
      <c r="I98" s="907"/>
      <c r="J98" s="907"/>
      <c r="K98" s="907"/>
      <c r="L98" s="908"/>
    </row>
    <row r="99" spans="2:12" x14ac:dyDescent="0.25">
      <c r="B99" s="906"/>
      <c r="C99" s="907"/>
      <c r="D99" s="907"/>
      <c r="E99" s="907"/>
      <c r="F99" s="907"/>
      <c r="G99" s="908"/>
      <c r="H99" s="906"/>
      <c r="I99" s="907"/>
      <c r="J99" s="907"/>
      <c r="K99" s="907"/>
      <c r="L99" s="908"/>
    </row>
    <row r="100" spans="2:12" x14ac:dyDescent="0.25">
      <c r="B100" s="906"/>
      <c r="C100" s="907"/>
      <c r="D100" s="907"/>
      <c r="E100" s="907"/>
      <c r="F100" s="907"/>
      <c r="G100" s="908"/>
      <c r="H100" s="906"/>
      <c r="I100" s="907"/>
      <c r="J100" s="907"/>
      <c r="K100" s="907"/>
      <c r="L100" s="908"/>
    </row>
    <row r="101" spans="2:12" x14ac:dyDescent="0.25">
      <c r="B101" s="906"/>
      <c r="C101" s="907"/>
      <c r="D101" s="907"/>
      <c r="E101" s="907"/>
      <c r="F101" s="907"/>
      <c r="G101" s="908"/>
      <c r="H101" s="906"/>
      <c r="I101" s="907"/>
      <c r="J101" s="907"/>
      <c r="K101" s="907"/>
      <c r="L101" s="908"/>
    </row>
    <row r="102" spans="2:12" x14ac:dyDescent="0.25">
      <c r="B102" s="906"/>
      <c r="C102" s="907"/>
      <c r="D102" s="907"/>
      <c r="E102" s="907"/>
      <c r="F102" s="907"/>
      <c r="G102" s="908"/>
      <c r="H102" s="906"/>
      <c r="I102" s="907"/>
      <c r="J102" s="907"/>
      <c r="K102" s="907"/>
      <c r="L102" s="908"/>
    </row>
    <row r="103" spans="2:12" ht="21.95" customHeight="1" x14ac:dyDescent="0.25">
      <c r="B103" s="915" t="s">
        <v>1243</v>
      </c>
      <c r="C103" s="916"/>
      <c r="D103" s="916"/>
      <c r="E103" s="916"/>
      <c r="F103" s="916"/>
      <c r="G103" s="917"/>
      <c r="H103" s="915" t="s">
        <v>1244</v>
      </c>
      <c r="I103" s="916"/>
      <c r="J103" s="916"/>
      <c r="K103" s="916"/>
      <c r="L103" s="917"/>
    </row>
    <row r="104" spans="2:12" ht="21.95" customHeight="1" thickBot="1" x14ac:dyDescent="0.3">
      <c r="B104" s="918"/>
      <c r="C104" s="919"/>
      <c r="D104" s="919"/>
      <c r="E104" s="919"/>
      <c r="F104" s="919"/>
      <c r="G104" s="920"/>
      <c r="H104" s="918"/>
      <c r="I104" s="919"/>
      <c r="J104" s="919"/>
      <c r="K104" s="919"/>
      <c r="L104" s="920"/>
    </row>
    <row r="105" spans="2:12" x14ac:dyDescent="0.25">
      <c r="B105" s="921" t="s">
        <v>798</v>
      </c>
      <c r="C105" s="922"/>
      <c r="D105" s="922"/>
      <c r="E105" s="922"/>
      <c r="F105" s="922"/>
      <c r="G105" s="923"/>
      <c r="H105" s="921" t="s">
        <v>799</v>
      </c>
      <c r="I105" s="922"/>
      <c r="J105" s="922"/>
      <c r="K105" s="922"/>
      <c r="L105" s="923"/>
    </row>
    <row r="106" spans="2:12" x14ac:dyDescent="0.25">
      <c r="B106" s="906"/>
      <c r="C106" s="907"/>
      <c r="D106" s="907"/>
      <c r="E106" s="907"/>
      <c r="F106" s="907"/>
      <c r="G106" s="908"/>
      <c r="H106" s="906"/>
      <c r="I106" s="907"/>
      <c r="J106" s="907"/>
      <c r="K106" s="907"/>
      <c r="L106" s="908"/>
    </row>
    <row r="107" spans="2:12" x14ac:dyDescent="0.25">
      <c r="B107" s="906"/>
      <c r="C107" s="907"/>
      <c r="D107" s="907"/>
      <c r="E107" s="907"/>
      <c r="F107" s="907"/>
      <c r="G107" s="908"/>
      <c r="H107" s="906"/>
      <c r="I107" s="907"/>
      <c r="J107" s="907"/>
      <c r="K107" s="907"/>
      <c r="L107" s="908"/>
    </row>
    <row r="108" spans="2:12" x14ac:dyDescent="0.25">
      <c r="B108" s="906"/>
      <c r="C108" s="907"/>
      <c r="D108" s="907"/>
      <c r="E108" s="907"/>
      <c r="F108" s="907"/>
      <c r="G108" s="908"/>
      <c r="H108" s="906"/>
      <c r="I108" s="907"/>
      <c r="J108" s="907"/>
      <c r="K108" s="907"/>
      <c r="L108" s="908"/>
    </row>
    <row r="109" spans="2:12" x14ac:dyDescent="0.25">
      <c r="B109" s="906"/>
      <c r="C109" s="907"/>
      <c r="D109" s="907"/>
      <c r="E109" s="907"/>
      <c r="F109" s="907"/>
      <c r="G109" s="908"/>
      <c r="H109" s="906"/>
      <c r="I109" s="907"/>
      <c r="J109" s="907"/>
      <c r="K109" s="907"/>
      <c r="L109" s="908"/>
    </row>
    <row r="110" spans="2:12" x14ac:dyDescent="0.25">
      <c r="B110" s="906"/>
      <c r="C110" s="907"/>
      <c r="D110" s="907"/>
      <c r="E110" s="907"/>
      <c r="F110" s="907"/>
      <c r="G110" s="908"/>
      <c r="H110" s="906"/>
      <c r="I110" s="907"/>
      <c r="J110" s="907"/>
      <c r="K110" s="907"/>
      <c r="L110" s="908"/>
    </row>
    <row r="111" spans="2:12" x14ac:dyDescent="0.25">
      <c r="B111" s="906"/>
      <c r="C111" s="907"/>
      <c r="D111" s="907"/>
      <c r="E111" s="907"/>
      <c r="F111" s="907"/>
      <c r="G111" s="908"/>
      <c r="H111" s="906"/>
      <c r="I111" s="907"/>
      <c r="J111" s="907"/>
      <c r="K111" s="907"/>
      <c r="L111" s="908"/>
    </row>
    <row r="112" spans="2:12" x14ac:dyDescent="0.25">
      <c r="B112" s="906"/>
      <c r="C112" s="907"/>
      <c r="D112" s="907"/>
      <c r="E112" s="907"/>
      <c r="F112" s="907"/>
      <c r="G112" s="908"/>
      <c r="H112" s="906"/>
      <c r="I112" s="907"/>
      <c r="J112" s="907"/>
      <c r="K112" s="907"/>
      <c r="L112" s="908"/>
    </row>
    <row r="113" spans="2:12" x14ac:dyDescent="0.25">
      <c r="B113" s="906"/>
      <c r="C113" s="907"/>
      <c r="D113" s="907"/>
      <c r="E113" s="907"/>
      <c r="F113" s="907"/>
      <c r="G113" s="908"/>
      <c r="H113" s="906"/>
      <c r="I113" s="907"/>
      <c r="J113" s="907"/>
      <c r="K113" s="907"/>
      <c r="L113" s="908"/>
    </row>
    <row r="114" spans="2:12" x14ac:dyDescent="0.25">
      <c r="B114" s="906"/>
      <c r="C114" s="907"/>
      <c r="D114" s="907"/>
      <c r="E114" s="907"/>
      <c r="F114" s="907"/>
      <c r="G114" s="908"/>
      <c r="H114" s="906"/>
      <c r="I114" s="907"/>
      <c r="J114" s="907"/>
      <c r="K114" s="907"/>
      <c r="L114" s="908"/>
    </row>
    <row r="115" spans="2:12" x14ac:dyDescent="0.25">
      <c r="B115" s="906"/>
      <c r="C115" s="907"/>
      <c r="D115" s="907"/>
      <c r="E115" s="907"/>
      <c r="F115" s="907"/>
      <c r="G115" s="908"/>
      <c r="H115" s="906"/>
      <c r="I115" s="907"/>
      <c r="J115" s="907"/>
      <c r="K115" s="907"/>
      <c r="L115" s="908"/>
    </row>
    <row r="116" spans="2:12" x14ac:dyDescent="0.25">
      <c r="B116" s="906"/>
      <c r="C116" s="907"/>
      <c r="D116" s="907"/>
      <c r="E116" s="907"/>
      <c r="F116" s="907"/>
      <c r="G116" s="908"/>
      <c r="H116" s="906"/>
      <c r="I116" s="907"/>
      <c r="J116" s="907"/>
      <c r="K116" s="907"/>
      <c r="L116" s="908"/>
    </row>
    <row r="117" spans="2:12" x14ac:dyDescent="0.25">
      <c r="B117" s="906"/>
      <c r="C117" s="907"/>
      <c r="D117" s="907"/>
      <c r="E117" s="907"/>
      <c r="F117" s="907"/>
      <c r="G117" s="908"/>
      <c r="H117" s="906"/>
      <c r="I117" s="907"/>
      <c r="J117" s="907"/>
      <c r="K117" s="907"/>
      <c r="L117" s="908"/>
    </row>
    <row r="118" spans="2:12" x14ac:dyDescent="0.25">
      <c r="B118" s="906"/>
      <c r="C118" s="907"/>
      <c r="D118" s="907"/>
      <c r="E118" s="907"/>
      <c r="F118" s="907"/>
      <c r="G118" s="908"/>
      <c r="H118" s="906"/>
      <c r="I118" s="907"/>
      <c r="J118" s="907"/>
      <c r="K118" s="907"/>
      <c r="L118" s="908"/>
    </row>
    <row r="119" spans="2:12" ht="21.95" customHeight="1" x14ac:dyDescent="0.25">
      <c r="B119" s="915" t="s">
        <v>1245</v>
      </c>
      <c r="C119" s="916"/>
      <c r="D119" s="916"/>
      <c r="E119" s="916"/>
      <c r="F119" s="916"/>
      <c r="G119" s="917"/>
      <c r="H119" s="915" t="s">
        <v>1246</v>
      </c>
      <c r="I119" s="916"/>
      <c r="J119" s="916"/>
      <c r="K119" s="916"/>
      <c r="L119" s="917"/>
    </row>
    <row r="120" spans="2:12" ht="21.95" customHeight="1" thickBot="1" x14ac:dyDescent="0.3">
      <c r="B120" s="918"/>
      <c r="C120" s="919"/>
      <c r="D120" s="919"/>
      <c r="E120" s="919"/>
      <c r="F120" s="919"/>
      <c r="G120" s="920"/>
      <c r="H120" s="918"/>
      <c r="I120" s="919"/>
      <c r="J120" s="919"/>
      <c r="K120" s="919"/>
      <c r="L120" s="920"/>
    </row>
    <row r="121" spans="2:12" x14ac:dyDescent="0.25">
      <c r="B121" s="921" t="s">
        <v>798</v>
      </c>
      <c r="C121" s="922"/>
      <c r="D121" s="922"/>
      <c r="E121" s="922"/>
      <c r="F121" s="922"/>
      <c r="G121" s="923"/>
      <c r="H121" s="921" t="s">
        <v>799</v>
      </c>
      <c r="I121" s="922"/>
      <c r="J121" s="922"/>
      <c r="K121" s="922"/>
      <c r="L121" s="923"/>
    </row>
    <row r="122" spans="2:12" x14ac:dyDescent="0.25">
      <c r="B122" s="906"/>
      <c r="C122" s="907"/>
      <c r="D122" s="907"/>
      <c r="E122" s="907"/>
      <c r="F122" s="907"/>
      <c r="G122" s="908"/>
      <c r="H122" s="906"/>
      <c r="I122" s="907"/>
      <c r="J122" s="907"/>
      <c r="K122" s="907"/>
      <c r="L122" s="908"/>
    </row>
    <row r="123" spans="2:12" x14ac:dyDescent="0.25">
      <c r="B123" s="906"/>
      <c r="C123" s="907"/>
      <c r="D123" s="907"/>
      <c r="E123" s="907"/>
      <c r="F123" s="907"/>
      <c r="G123" s="908"/>
      <c r="H123" s="906"/>
      <c r="I123" s="907"/>
      <c r="J123" s="907"/>
      <c r="K123" s="907"/>
      <c r="L123" s="908"/>
    </row>
    <row r="124" spans="2:12" x14ac:dyDescent="0.25">
      <c r="B124" s="906"/>
      <c r="C124" s="907"/>
      <c r="D124" s="907"/>
      <c r="E124" s="907"/>
      <c r="F124" s="907"/>
      <c r="G124" s="908"/>
      <c r="H124" s="906"/>
      <c r="I124" s="907"/>
      <c r="J124" s="907"/>
      <c r="K124" s="907"/>
      <c r="L124" s="908"/>
    </row>
    <row r="125" spans="2:12" x14ac:dyDescent="0.25">
      <c r="B125" s="906"/>
      <c r="C125" s="907"/>
      <c r="D125" s="907"/>
      <c r="E125" s="907"/>
      <c r="F125" s="907"/>
      <c r="G125" s="908"/>
      <c r="H125" s="906"/>
      <c r="I125" s="907"/>
      <c r="J125" s="907"/>
      <c r="K125" s="907"/>
      <c r="L125" s="908"/>
    </row>
    <row r="126" spans="2:12" x14ac:dyDescent="0.25">
      <c r="B126" s="906"/>
      <c r="C126" s="907"/>
      <c r="D126" s="907"/>
      <c r="E126" s="907"/>
      <c r="F126" s="907"/>
      <c r="G126" s="908"/>
      <c r="H126" s="906"/>
      <c r="I126" s="907"/>
      <c r="J126" s="907"/>
      <c r="K126" s="907"/>
      <c r="L126" s="908"/>
    </row>
    <row r="127" spans="2:12" x14ac:dyDescent="0.25">
      <c r="B127" s="906"/>
      <c r="C127" s="907"/>
      <c r="D127" s="907"/>
      <c r="E127" s="907"/>
      <c r="F127" s="907"/>
      <c r="G127" s="908"/>
      <c r="H127" s="906"/>
      <c r="I127" s="907"/>
      <c r="J127" s="907"/>
      <c r="K127" s="907"/>
      <c r="L127" s="908"/>
    </row>
    <row r="128" spans="2:12" x14ac:dyDescent="0.25">
      <c r="B128" s="906"/>
      <c r="C128" s="907"/>
      <c r="D128" s="907"/>
      <c r="E128" s="907"/>
      <c r="F128" s="907"/>
      <c r="G128" s="908"/>
      <c r="H128" s="906"/>
      <c r="I128" s="907"/>
      <c r="J128" s="907"/>
      <c r="K128" s="907"/>
      <c r="L128" s="908"/>
    </row>
    <row r="129" spans="2:12" x14ac:dyDescent="0.25">
      <c r="B129" s="906"/>
      <c r="C129" s="907"/>
      <c r="D129" s="907"/>
      <c r="E129" s="907"/>
      <c r="F129" s="907"/>
      <c r="G129" s="908"/>
      <c r="H129" s="906"/>
      <c r="I129" s="907"/>
      <c r="J129" s="907"/>
      <c r="K129" s="907"/>
      <c r="L129" s="908"/>
    </row>
    <row r="130" spans="2:12" x14ac:dyDescent="0.25">
      <c r="B130" s="906"/>
      <c r="C130" s="907"/>
      <c r="D130" s="907"/>
      <c r="E130" s="907"/>
      <c r="F130" s="907"/>
      <c r="G130" s="908"/>
      <c r="H130" s="906"/>
      <c r="I130" s="907"/>
      <c r="J130" s="907"/>
      <c r="K130" s="907"/>
      <c r="L130" s="908"/>
    </row>
    <row r="131" spans="2:12" x14ac:dyDescent="0.25">
      <c r="B131" s="906"/>
      <c r="C131" s="907"/>
      <c r="D131" s="907"/>
      <c r="E131" s="907"/>
      <c r="F131" s="907"/>
      <c r="G131" s="908"/>
      <c r="H131" s="906"/>
      <c r="I131" s="907"/>
      <c r="J131" s="907"/>
      <c r="K131" s="907"/>
      <c r="L131" s="908"/>
    </row>
    <row r="132" spans="2:12" x14ac:dyDescent="0.25">
      <c r="B132" s="906"/>
      <c r="C132" s="907"/>
      <c r="D132" s="907"/>
      <c r="E132" s="907"/>
      <c r="F132" s="907"/>
      <c r="G132" s="908"/>
      <c r="H132" s="906"/>
      <c r="I132" s="907"/>
      <c r="J132" s="907"/>
      <c r="K132" s="907"/>
      <c r="L132" s="908"/>
    </row>
    <row r="133" spans="2:12" x14ac:dyDescent="0.25">
      <c r="B133" s="906"/>
      <c r="C133" s="907"/>
      <c r="D133" s="907"/>
      <c r="E133" s="907"/>
      <c r="F133" s="907"/>
      <c r="G133" s="908"/>
      <c r="H133" s="906"/>
      <c r="I133" s="907"/>
      <c r="J133" s="907"/>
      <c r="K133" s="907"/>
      <c r="L133" s="908"/>
    </row>
    <row r="134" spans="2:12" x14ac:dyDescent="0.25">
      <c r="B134" s="906"/>
      <c r="C134" s="907"/>
      <c r="D134" s="907"/>
      <c r="E134" s="907"/>
      <c r="F134" s="907"/>
      <c r="G134" s="908"/>
      <c r="H134" s="906"/>
      <c r="I134" s="907"/>
      <c r="J134" s="907"/>
      <c r="K134" s="907"/>
      <c r="L134" s="908"/>
    </row>
    <row r="135" spans="2:12" ht="21.95" customHeight="1" x14ac:dyDescent="0.25">
      <c r="B135" s="915" t="s">
        <v>1247</v>
      </c>
      <c r="C135" s="916"/>
      <c r="D135" s="916"/>
      <c r="E135" s="916"/>
      <c r="F135" s="916"/>
      <c r="G135" s="917"/>
      <c r="H135" s="915" t="s">
        <v>1248</v>
      </c>
      <c r="I135" s="916"/>
      <c r="J135" s="916"/>
      <c r="K135" s="916"/>
      <c r="L135" s="917"/>
    </row>
    <row r="136" spans="2:12" ht="21.95" customHeight="1" thickBot="1" x14ac:dyDescent="0.3">
      <c r="B136" s="918"/>
      <c r="C136" s="919"/>
      <c r="D136" s="919"/>
      <c r="E136" s="919"/>
      <c r="F136" s="919"/>
      <c r="G136" s="920"/>
      <c r="H136" s="918"/>
      <c r="I136" s="919"/>
      <c r="J136" s="919"/>
      <c r="K136" s="919"/>
      <c r="L136" s="920"/>
    </row>
    <row r="137" spans="2:12" x14ac:dyDescent="0.25">
      <c r="B137" s="921" t="s">
        <v>798</v>
      </c>
      <c r="C137" s="922"/>
      <c r="D137" s="922"/>
      <c r="E137" s="922"/>
      <c r="F137" s="922"/>
      <c r="G137" s="923"/>
      <c r="H137" s="921" t="s">
        <v>799</v>
      </c>
      <c r="I137" s="922"/>
      <c r="J137" s="922"/>
      <c r="K137" s="922"/>
      <c r="L137" s="923"/>
    </row>
    <row r="138" spans="2:12" x14ac:dyDescent="0.25">
      <c r="B138" s="906"/>
      <c r="C138" s="907"/>
      <c r="D138" s="907"/>
      <c r="E138" s="907"/>
      <c r="F138" s="907"/>
      <c r="G138" s="908"/>
      <c r="H138" s="906"/>
      <c r="I138" s="907"/>
      <c r="J138" s="907"/>
      <c r="K138" s="907"/>
      <c r="L138" s="908"/>
    </row>
    <row r="139" spans="2:12" x14ac:dyDescent="0.25">
      <c r="B139" s="906"/>
      <c r="C139" s="907"/>
      <c r="D139" s="907"/>
      <c r="E139" s="907"/>
      <c r="F139" s="907"/>
      <c r="G139" s="908"/>
      <c r="H139" s="906"/>
      <c r="I139" s="907"/>
      <c r="J139" s="907"/>
      <c r="K139" s="907"/>
      <c r="L139" s="908"/>
    </row>
    <row r="140" spans="2:12" x14ac:dyDescent="0.25">
      <c r="B140" s="906"/>
      <c r="C140" s="907"/>
      <c r="D140" s="907"/>
      <c r="E140" s="907"/>
      <c r="F140" s="907"/>
      <c r="G140" s="908"/>
      <c r="H140" s="906"/>
      <c r="I140" s="907"/>
      <c r="J140" s="907"/>
      <c r="K140" s="907"/>
      <c r="L140" s="908"/>
    </row>
    <row r="141" spans="2:12" x14ac:dyDescent="0.25">
      <c r="B141" s="906"/>
      <c r="C141" s="907"/>
      <c r="D141" s="907"/>
      <c r="E141" s="907"/>
      <c r="F141" s="907"/>
      <c r="G141" s="908"/>
      <c r="H141" s="906"/>
      <c r="I141" s="907"/>
      <c r="J141" s="907"/>
      <c r="K141" s="907"/>
      <c r="L141" s="908"/>
    </row>
    <row r="142" spans="2:12" x14ac:dyDescent="0.25">
      <c r="B142" s="906"/>
      <c r="C142" s="907"/>
      <c r="D142" s="907"/>
      <c r="E142" s="907"/>
      <c r="F142" s="907"/>
      <c r="G142" s="908"/>
      <c r="H142" s="906"/>
      <c r="I142" s="907"/>
      <c r="J142" s="907"/>
      <c r="K142" s="907"/>
      <c r="L142" s="908"/>
    </row>
    <row r="143" spans="2:12" x14ac:dyDescent="0.25">
      <c r="B143" s="906"/>
      <c r="C143" s="907"/>
      <c r="D143" s="907"/>
      <c r="E143" s="907"/>
      <c r="F143" s="907"/>
      <c r="G143" s="908"/>
      <c r="H143" s="906"/>
      <c r="I143" s="907"/>
      <c r="J143" s="907"/>
      <c r="K143" s="907"/>
      <c r="L143" s="908"/>
    </row>
    <row r="144" spans="2:12" x14ac:dyDescent="0.25">
      <c r="B144" s="906"/>
      <c r="C144" s="907"/>
      <c r="D144" s="907"/>
      <c r="E144" s="907"/>
      <c r="F144" s="907"/>
      <c r="G144" s="908"/>
      <c r="H144" s="906"/>
      <c r="I144" s="907"/>
      <c r="J144" s="907"/>
      <c r="K144" s="907"/>
      <c r="L144" s="908"/>
    </row>
    <row r="145" spans="2:12" x14ac:dyDescent="0.25">
      <c r="B145" s="906"/>
      <c r="C145" s="907"/>
      <c r="D145" s="907"/>
      <c r="E145" s="907"/>
      <c r="F145" s="907"/>
      <c r="G145" s="908"/>
      <c r="H145" s="906"/>
      <c r="I145" s="907"/>
      <c r="J145" s="907"/>
      <c r="K145" s="907"/>
      <c r="L145" s="908"/>
    </row>
    <row r="146" spans="2:12" x14ac:dyDescent="0.25">
      <c r="B146" s="906"/>
      <c r="C146" s="907"/>
      <c r="D146" s="907"/>
      <c r="E146" s="907"/>
      <c r="F146" s="907"/>
      <c r="G146" s="908"/>
      <c r="H146" s="906"/>
      <c r="I146" s="907"/>
      <c r="J146" s="907"/>
      <c r="K146" s="907"/>
      <c r="L146" s="908"/>
    </row>
    <row r="147" spans="2:12" x14ac:dyDescent="0.25">
      <c r="B147" s="906"/>
      <c r="C147" s="907"/>
      <c r="D147" s="907"/>
      <c r="E147" s="907"/>
      <c r="F147" s="907"/>
      <c r="G147" s="908"/>
      <c r="H147" s="906"/>
      <c r="I147" s="907"/>
      <c r="J147" s="907"/>
      <c r="K147" s="907"/>
      <c r="L147" s="908"/>
    </row>
    <row r="148" spans="2:12" x14ac:dyDescent="0.25">
      <c r="B148" s="906"/>
      <c r="C148" s="907"/>
      <c r="D148" s="907"/>
      <c r="E148" s="907"/>
      <c r="F148" s="907"/>
      <c r="G148" s="908"/>
      <c r="H148" s="906"/>
      <c r="I148" s="907"/>
      <c r="J148" s="907"/>
      <c r="K148" s="907"/>
      <c r="L148" s="908"/>
    </row>
    <row r="149" spans="2:12" x14ac:dyDescent="0.25">
      <c r="B149" s="906"/>
      <c r="C149" s="907"/>
      <c r="D149" s="907"/>
      <c r="E149" s="907"/>
      <c r="F149" s="907"/>
      <c r="G149" s="908"/>
      <c r="H149" s="906"/>
      <c r="I149" s="907"/>
      <c r="J149" s="907"/>
      <c r="K149" s="907"/>
      <c r="L149" s="908"/>
    </row>
    <row r="150" spans="2:12" x14ac:dyDescent="0.25">
      <c r="B150" s="906"/>
      <c r="C150" s="907"/>
      <c r="D150" s="907"/>
      <c r="E150" s="907"/>
      <c r="F150" s="907"/>
      <c r="G150" s="908"/>
      <c r="H150" s="906"/>
      <c r="I150" s="907"/>
      <c r="J150" s="907"/>
      <c r="K150" s="907"/>
      <c r="L150" s="908"/>
    </row>
    <row r="151" spans="2:12" ht="21.95" customHeight="1" x14ac:dyDescent="0.25">
      <c r="B151" s="915" t="s">
        <v>1249</v>
      </c>
      <c r="C151" s="916"/>
      <c r="D151" s="916"/>
      <c r="E151" s="916"/>
      <c r="F151" s="916"/>
      <c r="G151" s="917"/>
      <c r="H151" s="915" t="s">
        <v>1250</v>
      </c>
      <c r="I151" s="1014"/>
      <c r="J151" s="1014"/>
      <c r="K151" s="1014"/>
      <c r="L151" s="1015"/>
    </row>
    <row r="152" spans="2:12" ht="37.5" customHeight="1" thickBot="1" x14ac:dyDescent="0.3">
      <c r="B152" s="918"/>
      <c r="C152" s="919"/>
      <c r="D152" s="919"/>
      <c r="E152" s="919"/>
      <c r="F152" s="919"/>
      <c r="G152" s="920"/>
      <c r="H152" s="1016"/>
      <c r="I152" s="1017"/>
      <c r="J152" s="1017"/>
      <c r="K152" s="1017"/>
      <c r="L152" s="1018"/>
    </row>
    <row r="153" spans="2:12" x14ac:dyDescent="0.25">
      <c r="B153" s="921" t="s">
        <v>798</v>
      </c>
      <c r="C153" s="922"/>
      <c r="D153" s="922"/>
      <c r="E153" s="922"/>
      <c r="F153" s="922"/>
      <c r="G153" s="923"/>
      <c r="H153" s="921" t="s">
        <v>799</v>
      </c>
      <c r="I153" s="922"/>
      <c r="J153" s="922"/>
      <c r="K153" s="922"/>
      <c r="L153" s="923"/>
    </row>
    <row r="154" spans="2:12" x14ac:dyDescent="0.25">
      <c r="B154" s="906"/>
      <c r="C154" s="907"/>
      <c r="D154" s="907"/>
      <c r="E154" s="907"/>
      <c r="F154" s="907"/>
      <c r="G154" s="908"/>
      <c r="H154" s="906"/>
      <c r="I154" s="907"/>
      <c r="J154" s="907"/>
      <c r="K154" s="907"/>
      <c r="L154" s="908"/>
    </row>
    <row r="155" spans="2:12" x14ac:dyDescent="0.25">
      <c r="B155" s="906"/>
      <c r="C155" s="907"/>
      <c r="D155" s="907"/>
      <c r="E155" s="907"/>
      <c r="F155" s="907"/>
      <c r="G155" s="908"/>
      <c r="H155" s="906"/>
      <c r="I155" s="907"/>
      <c r="J155" s="907"/>
      <c r="K155" s="907"/>
      <c r="L155" s="908"/>
    </row>
    <row r="156" spans="2:12" x14ac:dyDescent="0.25">
      <c r="B156" s="906"/>
      <c r="C156" s="907"/>
      <c r="D156" s="907"/>
      <c r="E156" s="907"/>
      <c r="F156" s="907"/>
      <c r="G156" s="908"/>
      <c r="H156" s="906"/>
      <c r="I156" s="907"/>
      <c r="J156" s="907"/>
      <c r="K156" s="907"/>
      <c r="L156" s="908"/>
    </row>
    <row r="157" spans="2:12" x14ac:dyDescent="0.25">
      <c r="B157" s="906"/>
      <c r="C157" s="907"/>
      <c r="D157" s="907"/>
      <c r="E157" s="907"/>
      <c r="F157" s="907"/>
      <c r="G157" s="908"/>
      <c r="H157" s="906"/>
      <c r="I157" s="907"/>
      <c r="J157" s="907"/>
      <c r="K157" s="907"/>
      <c r="L157" s="908"/>
    </row>
    <row r="158" spans="2:12" x14ac:dyDescent="0.25">
      <c r="B158" s="906"/>
      <c r="C158" s="907"/>
      <c r="D158" s="907"/>
      <c r="E158" s="907"/>
      <c r="F158" s="907"/>
      <c r="G158" s="908"/>
      <c r="H158" s="906"/>
      <c r="I158" s="907"/>
      <c r="J158" s="907"/>
      <c r="K158" s="907"/>
      <c r="L158" s="908"/>
    </row>
    <row r="159" spans="2:12" x14ac:dyDescent="0.25">
      <c r="B159" s="906"/>
      <c r="C159" s="907"/>
      <c r="D159" s="907"/>
      <c r="E159" s="907"/>
      <c r="F159" s="907"/>
      <c r="G159" s="908"/>
      <c r="H159" s="906"/>
      <c r="I159" s="907"/>
      <c r="J159" s="907"/>
      <c r="K159" s="907"/>
      <c r="L159" s="908"/>
    </row>
    <row r="160" spans="2:12" x14ac:dyDescent="0.25">
      <c r="B160" s="906"/>
      <c r="C160" s="907"/>
      <c r="D160" s="907"/>
      <c r="E160" s="907"/>
      <c r="F160" s="907"/>
      <c r="G160" s="908"/>
      <c r="H160" s="906"/>
      <c r="I160" s="907"/>
      <c r="J160" s="907"/>
      <c r="K160" s="907"/>
      <c r="L160" s="908"/>
    </row>
    <row r="161" spans="2:12" x14ac:dyDescent="0.25">
      <c r="B161" s="906"/>
      <c r="C161" s="907"/>
      <c r="D161" s="907"/>
      <c r="E161" s="907"/>
      <c r="F161" s="907"/>
      <c r="G161" s="908"/>
      <c r="H161" s="906"/>
      <c r="I161" s="907"/>
      <c r="J161" s="907"/>
      <c r="K161" s="907"/>
      <c r="L161" s="908"/>
    </row>
    <row r="162" spans="2:12" x14ac:dyDescent="0.25">
      <c r="B162" s="906"/>
      <c r="C162" s="907"/>
      <c r="D162" s="907"/>
      <c r="E162" s="907"/>
      <c r="F162" s="907"/>
      <c r="G162" s="908"/>
      <c r="H162" s="906"/>
      <c r="I162" s="907"/>
      <c r="J162" s="907"/>
      <c r="K162" s="907"/>
      <c r="L162" s="908"/>
    </row>
    <row r="163" spans="2:12" x14ac:dyDescent="0.25">
      <c r="B163" s="906"/>
      <c r="C163" s="907"/>
      <c r="D163" s="907"/>
      <c r="E163" s="907"/>
      <c r="F163" s="907"/>
      <c r="G163" s="908"/>
      <c r="H163" s="906"/>
      <c r="I163" s="907"/>
      <c r="J163" s="907"/>
      <c r="K163" s="907"/>
      <c r="L163" s="908"/>
    </row>
    <row r="164" spans="2:12" x14ac:dyDescent="0.25">
      <c r="B164" s="906"/>
      <c r="C164" s="907"/>
      <c r="D164" s="907"/>
      <c r="E164" s="907"/>
      <c r="F164" s="907"/>
      <c r="G164" s="908"/>
      <c r="H164" s="906"/>
      <c r="I164" s="907"/>
      <c r="J164" s="907"/>
      <c r="K164" s="907"/>
      <c r="L164" s="908"/>
    </row>
    <row r="165" spans="2:12" x14ac:dyDescent="0.25">
      <c r="B165" s="906"/>
      <c r="C165" s="907"/>
      <c r="D165" s="907"/>
      <c r="E165" s="907"/>
      <c r="F165" s="907"/>
      <c r="G165" s="908"/>
      <c r="H165" s="906"/>
      <c r="I165" s="907"/>
      <c r="J165" s="907"/>
      <c r="K165" s="907"/>
      <c r="L165" s="908"/>
    </row>
    <row r="166" spans="2:12" x14ac:dyDescent="0.25">
      <c r="B166" s="906"/>
      <c r="C166" s="907"/>
      <c r="D166" s="907"/>
      <c r="E166" s="907"/>
      <c r="F166" s="907"/>
      <c r="G166" s="908"/>
      <c r="H166" s="906"/>
      <c r="I166" s="907"/>
      <c r="J166" s="907"/>
      <c r="K166" s="907"/>
      <c r="L166" s="908"/>
    </row>
    <row r="167" spans="2:12" ht="21.95" customHeight="1" x14ac:dyDescent="0.25">
      <c r="B167" s="915" t="s">
        <v>1251</v>
      </c>
      <c r="C167" s="916"/>
      <c r="D167" s="916"/>
      <c r="E167" s="916"/>
      <c r="F167" s="916"/>
      <c r="G167" s="917"/>
      <c r="H167" s="915" t="s">
        <v>1252</v>
      </c>
      <c r="I167" s="1014"/>
      <c r="J167" s="1014"/>
      <c r="K167" s="1014"/>
      <c r="L167" s="1015"/>
    </row>
    <row r="168" spans="2:12" ht="37.5" customHeight="1" thickBot="1" x14ac:dyDescent="0.3">
      <c r="B168" s="918"/>
      <c r="C168" s="919"/>
      <c r="D168" s="919"/>
      <c r="E168" s="919"/>
      <c r="F168" s="919"/>
      <c r="G168" s="920"/>
      <c r="H168" s="1016"/>
      <c r="I168" s="1017"/>
      <c r="J168" s="1017"/>
      <c r="K168" s="1017"/>
      <c r="L168" s="1018"/>
    </row>
    <row r="169" spans="2:12" x14ac:dyDescent="0.25">
      <c r="B169" s="921" t="s">
        <v>798</v>
      </c>
      <c r="C169" s="922"/>
      <c r="D169" s="922"/>
      <c r="E169" s="922"/>
      <c r="F169" s="922"/>
      <c r="G169" s="923"/>
      <c r="H169" s="921" t="s">
        <v>799</v>
      </c>
      <c r="I169" s="922"/>
      <c r="J169" s="922"/>
      <c r="K169" s="922"/>
      <c r="L169" s="923"/>
    </row>
    <row r="170" spans="2:12" x14ac:dyDescent="0.25">
      <c r="B170" s="906"/>
      <c r="C170" s="907"/>
      <c r="D170" s="907"/>
      <c r="E170" s="907"/>
      <c r="F170" s="907"/>
      <c r="G170" s="908"/>
      <c r="H170" s="906"/>
      <c r="I170" s="907"/>
      <c r="J170" s="907"/>
      <c r="K170" s="907"/>
      <c r="L170" s="908"/>
    </row>
    <row r="171" spans="2:12" x14ac:dyDescent="0.25">
      <c r="B171" s="906"/>
      <c r="C171" s="907"/>
      <c r="D171" s="907"/>
      <c r="E171" s="907"/>
      <c r="F171" s="907"/>
      <c r="G171" s="908"/>
      <c r="H171" s="906"/>
      <c r="I171" s="907"/>
      <c r="J171" s="907"/>
      <c r="K171" s="907"/>
      <c r="L171" s="908"/>
    </row>
    <row r="172" spans="2:12" x14ac:dyDescent="0.25">
      <c r="B172" s="906"/>
      <c r="C172" s="907"/>
      <c r="D172" s="907"/>
      <c r="E172" s="907"/>
      <c r="F172" s="907"/>
      <c r="G172" s="908"/>
      <c r="H172" s="906"/>
      <c r="I172" s="907"/>
      <c r="J172" s="907"/>
      <c r="K172" s="907"/>
      <c r="L172" s="908"/>
    </row>
    <row r="173" spans="2:12" x14ac:dyDescent="0.25">
      <c r="B173" s="906"/>
      <c r="C173" s="907"/>
      <c r="D173" s="907"/>
      <c r="E173" s="907"/>
      <c r="F173" s="907"/>
      <c r="G173" s="908"/>
      <c r="H173" s="906"/>
      <c r="I173" s="907"/>
      <c r="J173" s="907"/>
      <c r="K173" s="907"/>
      <c r="L173" s="908"/>
    </row>
    <row r="174" spans="2:12" x14ac:dyDescent="0.25">
      <c r="B174" s="906"/>
      <c r="C174" s="907"/>
      <c r="D174" s="907"/>
      <c r="E174" s="907"/>
      <c r="F174" s="907"/>
      <c r="G174" s="908"/>
      <c r="H174" s="906"/>
      <c r="I174" s="907"/>
      <c r="J174" s="907"/>
      <c r="K174" s="907"/>
      <c r="L174" s="908"/>
    </row>
    <row r="175" spans="2:12" x14ac:dyDescent="0.25">
      <c r="B175" s="906"/>
      <c r="C175" s="907"/>
      <c r="D175" s="907"/>
      <c r="E175" s="907"/>
      <c r="F175" s="907"/>
      <c r="G175" s="908"/>
      <c r="H175" s="906"/>
      <c r="I175" s="907"/>
      <c r="J175" s="907"/>
      <c r="K175" s="907"/>
      <c r="L175" s="908"/>
    </row>
    <row r="176" spans="2:12" x14ac:dyDescent="0.25">
      <c r="B176" s="906"/>
      <c r="C176" s="907"/>
      <c r="D176" s="907"/>
      <c r="E176" s="907"/>
      <c r="F176" s="907"/>
      <c r="G176" s="908"/>
      <c r="H176" s="906"/>
      <c r="I176" s="907"/>
      <c r="J176" s="907"/>
      <c r="K176" s="907"/>
      <c r="L176" s="908"/>
    </row>
    <row r="177" spans="2:12" x14ac:dyDescent="0.25">
      <c r="B177" s="906"/>
      <c r="C177" s="907"/>
      <c r="D177" s="907"/>
      <c r="E177" s="907"/>
      <c r="F177" s="907"/>
      <c r="G177" s="908"/>
      <c r="H177" s="906"/>
      <c r="I177" s="907"/>
      <c r="J177" s="907"/>
      <c r="K177" s="907"/>
      <c r="L177" s="908"/>
    </row>
    <row r="178" spans="2:12" x14ac:dyDescent="0.25">
      <c r="B178" s="906"/>
      <c r="C178" s="907"/>
      <c r="D178" s="907"/>
      <c r="E178" s="907"/>
      <c r="F178" s="907"/>
      <c r="G178" s="908"/>
      <c r="H178" s="906"/>
      <c r="I178" s="907"/>
      <c r="J178" s="907"/>
      <c r="K178" s="907"/>
      <c r="L178" s="908"/>
    </row>
    <row r="179" spans="2:12" x14ac:dyDescent="0.25">
      <c r="B179" s="906"/>
      <c r="C179" s="907"/>
      <c r="D179" s="907"/>
      <c r="E179" s="907"/>
      <c r="F179" s="907"/>
      <c r="G179" s="908"/>
      <c r="H179" s="906"/>
      <c r="I179" s="907"/>
      <c r="J179" s="907"/>
      <c r="K179" s="907"/>
      <c r="L179" s="908"/>
    </row>
    <row r="180" spans="2:12" x14ac:dyDescent="0.25">
      <c r="B180" s="906"/>
      <c r="C180" s="907"/>
      <c r="D180" s="907"/>
      <c r="E180" s="907"/>
      <c r="F180" s="907"/>
      <c r="G180" s="908"/>
      <c r="H180" s="906"/>
      <c r="I180" s="907"/>
      <c r="J180" s="907"/>
      <c r="K180" s="907"/>
      <c r="L180" s="908"/>
    </row>
    <row r="181" spans="2:12" x14ac:dyDescent="0.25">
      <c r="B181" s="906"/>
      <c r="C181" s="907"/>
      <c r="D181" s="907"/>
      <c r="E181" s="907"/>
      <c r="F181" s="907"/>
      <c r="G181" s="908"/>
      <c r="H181" s="906"/>
      <c r="I181" s="907"/>
      <c r="J181" s="907"/>
      <c r="K181" s="907"/>
      <c r="L181" s="908"/>
    </row>
    <row r="182" spans="2:12" x14ac:dyDescent="0.25">
      <c r="B182" s="906"/>
      <c r="C182" s="907"/>
      <c r="D182" s="907"/>
      <c r="E182" s="907"/>
      <c r="F182" s="907"/>
      <c r="G182" s="908"/>
      <c r="H182" s="906"/>
      <c r="I182" s="907"/>
      <c r="J182" s="907"/>
      <c r="K182" s="907"/>
      <c r="L182" s="908"/>
    </row>
    <row r="183" spans="2:12" ht="21.95" customHeight="1" x14ac:dyDescent="0.25">
      <c r="B183" s="915" t="s">
        <v>1253</v>
      </c>
      <c r="C183" s="916"/>
      <c r="D183" s="916"/>
      <c r="E183" s="916"/>
      <c r="F183" s="916"/>
      <c r="G183" s="917"/>
      <c r="H183" s="915" t="s">
        <v>1254</v>
      </c>
      <c r="I183" s="1014"/>
      <c r="J183" s="1014"/>
      <c r="K183" s="1014"/>
      <c r="L183" s="1015"/>
    </row>
    <row r="184" spans="2:12" ht="37.5" customHeight="1" thickBot="1" x14ac:dyDescent="0.3">
      <c r="B184" s="918"/>
      <c r="C184" s="919"/>
      <c r="D184" s="919"/>
      <c r="E184" s="919"/>
      <c r="F184" s="919"/>
      <c r="G184" s="920"/>
      <c r="H184" s="1016"/>
      <c r="I184" s="1017"/>
      <c r="J184" s="1017"/>
      <c r="K184" s="1017"/>
      <c r="L184" s="1018"/>
    </row>
    <row r="185" spans="2:12" x14ac:dyDescent="0.25">
      <c r="B185" s="921" t="s">
        <v>798</v>
      </c>
      <c r="C185" s="922"/>
      <c r="D185" s="922"/>
      <c r="E185" s="922"/>
      <c r="F185" s="922"/>
      <c r="G185" s="923"/>
      <c r="H185" s="921" t="s">
        <v>799</v>
      </c>
      <c r="I185" s="922"/>
      <c r="J185" s="922"/>
      <c r="K185" s="922"/>
      <c r="L185" s="923"/>
    </row>
    <row r="186" spans="2:12" x14ac:dyDescent="0.25">
      <c r="B186" s="906"/>
      <c r="C186" s="907"/>
      <c r="D186" s="907"/>
      <c r="E186" s="907"/>
      <c r="F186" s="907"/>
      <c r="G186" s="908"/>
      <c r="H186" s="906"/>
      <c r="I186" s="907"/>
      <c r="J186" s="907"/>
      <c r="K186" s="907"/>
      <c r="L186" s="908"/>
    </row>
    <row r="187" spans="2:12" x14ac:dyDescent="0.25">
      <c r="B187" s="906"/>
      <c r="C187" s="907"/>
      <c r="D187" s="907"/>
      <c r="E187" s="907"/>
      <c r="F187" s="907"/>
      <c r="G187" s="908"/>
      <c r="H187" s="906"/>
      <c r="I187" s="907"/>
      <c r="J187" s="907"/>
      <c r="K187" s="907"/>
      <c r="L187" s="908"/>
    </row>
    <row r="188" spans="2:12" x14ac:dyDescent="0.25">
      <c r="B188" s="906"/>
      <c r="C188" s="907"/>
      <c r="D188" s="907"/>
      <c r="E188" s="907"/>
      <c r="F188" s="907"/>
      <c r="G188" s="908"/>
      <c r="H188" s="906"/>
      <c r="I188" s="907"/>
      <c r="J188" s="907"/>
      <c r="K188" s="907"/>
      <c r="L188" s="908"/>
    </row>
    <row r="189" spans="2:12" x14ac:dyDescent="0.25">
      <c r="B189" s="906"/>
      <c r="C189" s="907"/>
      <c r="D189" s="907"/>
      <c r="E189" s="907"/>
      <c r="F189" s="907"/>
      <c r="G189" s="908"/>
      <c r="H189" s="906"/>
      <c r="I189" s="907"/>
      <c r="J189" s="907"/>
      <c r="K189" s="907"/>
      <c r="L189" s="908"/>
    </row>
    <row r="190" spans="2:12" x14ac:dyDescent="0.25">
      <c r="B190" s="906"/>
      <c r="C190" s="907"/>
      <c r="D190" s="907"/>
      <c r="E190" s="907"/>
      <c r="F190" s="907"/>
      <c r="G190" s="908"/>
      <c r="H190" s="906"/>
      <c r="I190" s="907"/>
      <c r="J190" s="907"/>
      <c r="K190" s="907"/>
      <c r="L190" s="908"/>
    </row>
    <row r="191" spans="2:12" x14ac:dyDescent="0.25">
      <c r="B191" s="906"/>
      <c r="C191" s="907"/>
      <c r="D191" s="907"/>
      <c r="E191" s="907"/>
      <c r="F191" s="907"/>
      <c r="G191" s="908"/>
      <c r="H191" s="906"/>
      <c r="I191" s="907"/>
      <c r="J191" s="907"/>
      <c r="K191" s="907"/>
      <c r="L191" s="908"/>
    </row>
    <row r="192" spans="2:12" x14ac:dyDescent="0.25">
      <c r="B192" s="906"/>
      <c r="C192" s="907"/>
      <c r="D192" s="907"/>
      <c r="E192" s="907"/>
      <c r="F192" s="907"/>
      <c r="G192" s="908"/>
      <c r="H192" s="906"/>
      <c r="I192" s="907"/>
      <c r="J192" s="907"/>
      <c r="K192" s="907"/>
      <c r="L192" s="908"/>
    </row>
    <row r="193" spans="2:12" x14ac:dyDescent="0.25">
      <c r="B193" s="906"/>
      <c r="C193" s="907"/>
      <c r="D193" s="907"/>
      <c r="E193" s="907"/>
      <c r="F193" s="907"/>
      <c r="G193" s="908"/>
      <c r="H193" s="906"/>
      <c r="I193" s="907"/>
      <c r="J193" s="907"/>
      <c r="K193" s="907"/>
      <c r="L193" s="908"/>
    </row>
    <row r="194" spans="2:12" x14ac:dyDescent="0.25">
      <c r="B194" s="906"/>
      <c r="C194" s="907"/>
      <c r="D194" s="907"/>
      <c r="E194" s="907"/>
      <c r="F194" s="907"/>
      <c r="G194" s="908"/>
      <c r="H194" s="906"/>
      <c r="I194" s="907"/>
      <c r="J194" s="907"/>
      <c r="K194" s="907"/>
      <c r="L194" s="908"/>
    </row>
    <row r="195" spans="2:12" x14ac:dyDescent="0.25">
      <c r="B195" s="906"/>
      <c r="C195" s="907"/>
      <c r="D195" s="907"/>
      <c r="E195" s="907"/>
      <c r="F195" s="907"/>
      <c r="G195" s="908"/>
      <c r="H195" s="906"/>
      <c r="I195" s="907"/>
      <c r="J195" s="907"/>
      <c r="K195" s="907"/>
      <c r="L195" s="908"/>
    </row>
    <row r="196" spans="2:12" x14ac:dyDescent="0.25">
      <c r="B196" s="906"/>
      <c r="C196" s="907"/>
      <c r="D196" s="907"/>
      <c r="E196" s="907"/>
      <c r="F196" s="907"/>
      <c r="G196" s="908"/>
      <c r="H196" s="906"/>
      <c r="I196" s="907"/>
      <c r="J196" s="907"/>
      <c r="K196" s="907"/>
      <c r="L196" s="908"/>
    </row>
    <row r="197" spans="2:12" x14ac:dyDescent="0.25">
      <c r="B197" s="906"/>
      <c r="C197" s="907"/>
      <c r="D197" s="907"/>
      <c r="E197" s="907"/>
      <c r="F197" s="907"/>
      <c r="G197" s="908"/>
      <c r="H197" s="906"/>
      <c r="I197" s="907"/>
      <c r="J197" s="907"/>
      <c r="K197" s="907"/>
      <c r="L197" s="908"/>
    </row>
    <row r="198" spans="2:12" x14ac:dyDescent="0.25">
      <c r="B198" s="906"/>
      <c r="C198" s="907"/>
      <c r="D198" s="907"/>
      <c r="E198" s="907"/>
      <c r="F198" s="907"/>
      <c r="G198" s="908"/>
      <c r="H198" s="906"/>
      <c r="I198" s="907"/>
      <c r="J198" s="907"/>
      <c r="K198" s="907"/>
      <c r="L198" s="908"/>
    </row>
    <row r="199" spans="2:12" ht="21.95" customHeight="1" x14ac:dyDescent="0.25">
      <c r="B199" s="915" t="s">
        <v>1255</v>
      </c>
      <c r="C199" s="916"/>
      <c r="D199" s="916"/>
      <c r="E199" s="916"/>
      <c r="F199" s="916"/>
      <c r="G199" s="917"/>
      <c r="H199" s="915" t="s">
        <v>1256</v>
      </c>
      <c r="I199" s="1014"/>
      <c r="J199" s="1014"/>
      <c r="K199" s="1014"/>
      <c r="L199" s="1015"/>
    </row>
    <row r="200" spans="2:12" ht="37.5" customHeight="1" thickBot="1" x14ac:dyDescent="0.3">
      <c r="B200" s="918"/>
      <c r="C200" s="919"/>
      <c r="D200" s="919"/>
      <c r="E200" s="919"/>
      <c r="F200" s="919"/>
      <c r="G200" s="920"/>
      <c r="H200" s="1016"/>
      <c r="I200" s="1017"/>
      <c r="J200" s="1017"/>
      <c r="K200" s="1017"/>
      <c r="L200" s="1018"/>
    </row>
    <row r="201" spans="2:12" x14ac:dyDescent="0.25">
      <c r="B201" s="921" t="s">
        <v>798</v>
      </c>
      <c r="C201" s="922"/>
      <c r="D201" s="922"/>
      <c r="E201" s="922"/>
      <c r="F201" s="922"/>
      <c r="G201" s="923"/>
      <c r="H201" s="921" t="s">
        <v>799</v>
      </c>
      <c r="I201" s="922"/>
      <c r="J201" s="922"/>
      <c r="K201" s="922"/>
      <c r="L201" s="923"/>
    </row>
    <row r="202" spans="2:12" x14ac:dyDescent="0.25">
      <c r="B202" s="906"/>
      <c r="C202" s="907"/>
      <c r="D202" s="907"/>
      <c r="E202" s="907"/>
      <c r="F202" s="907"/>
      <c r="G202" s="908"/>
      <c r="H202" s="906"/>
      <c r="I202" s="907"/>
      <c r="J202" s="907"/>
      <c r="K202" s="907"/>
      <c r="L202" s="908"/>
    </row>
    <row r="203" spans="2:12" x14ac:dyDescent="0.25">
      <c r="B203" s="906"/>
      <c r="C203" s="907"/>
      <c r="D203" s="907"/>
      <c r="E203" s="907"/>
      <c r="F203" s="907"/>
      <c r="G203" s="908"/>
      <c r="H203" s="906"/>
      <c r="I203" s="907"/>
      <c r="J203" s="907"/>
      <c r="K203" s="907"/>
      <c r="L203" s="908"/>
    </row>
    <row r="204" spans="2:12" x14ac:dyDescent="0.25">
      <c r="B204" s="906"/>
      <c r="C204" s="907"/>
      <c r="D204" s="907"/>
      <c r="E204" s="907"/>
      <c r="F204" s="907"/>
      <c r="G204" s="908"/>
      <c r="H204" s="906"/>
      <c r="I204" s="907"/>
      <c r="J204" s="907"/>
      <c r="K204" s="907"/>
      <c r="L204" s="908"/>
    </row>
    <row r="205" spans="2:12" x14ac:dyDescent="0.25">
      <c r="B205" s="906"/>
      <c r="C205" s="907"/>
      <c r="D205" s="907"/>
      <c r="E205" s="907"/>
      <c r="F205" s="907"/>
      <c r="G205" s="908"/>
      <c r="H205" s="906"/>
      <c r="I205" s="907"/>
      <c r="J205" s="907"/>
      <c r="K205" s="907"/>
      <c r="L205" s="908"/>
    </row>
    <row r="206" spans="2:12" x14ac:dyDescent="0.25">
      <c r="B206" s="906"/>
      <c r="C206" s="907"/>
      <c r="D206" s="907"/>
      <c r="E206" s="907"/>
      <c r="F206" s="907"/>
      <c r="G206" s="908"/>
      <c r="H206" s="906"/>
      <c r="I206" s="907"/>
      <c r="J206" s="907"/>
      <c r="K206" s="907"/>
      <c r="L206" s="908"/>
    </row>
    <row r="207" spans="2:12" x14ac:dyDescent="0.25">
      <c r="B207" s="906"/>
      <c r="C207" s="907"/>
      <c r="D207" s="907"/>
      <c r="E207" s="907"/>
      <c r="F207" s="907"/>
      <c r="G207" s="908"/>
      <c r="H207" s="906"/>
      <c r="I207" s="907"/>
      <c r="J207" s="907"/>
      <c r="K207" s="907"/>
      <c r="L207" s="908"/>
    </row>
    <row r="208" spans="2:12" x14ac:dyDescent="0.25">
      <c r="B208" s="906"/>
      <c r="C208" s="907"/>
      <c r="D208" s="907"/>
      <c r="E208" s="907"/>
      <c r="F208" s="907"/>
      <c r="G208" s="908"/>
      <c r="H208" s="906"/>
      <c r="I208" s="907"/>
      <c r="J208" s="907"/>
      <c r="K208" s="907"/>
      <c r="L208" s="908"/>
    </row>
    <row r="209" spans="2:12" x14ac:dyDescent="0.25">
      <c r="B209" s="906"/>
      <c r="C209" s="907"/>
      <c r="D209" s="907"/>
      <c r="E209" s="907"/>
      <c r="F209" s="907"/>
      <c r="G209" s="908"/>
      <c r="H209" s="906"/>
      <c r="I209" s="907"/>
      <c r="J209" s="907"/>
      <c r="K209" s="907"/>
      <c r="L209" s="908"/>
    </row>
    <row r="210" spans="2:12" x14ac:dyDescent="0.25">
      <c r="B210" s="906"/>
      <c r="C210" s="907"/>
      <c r="D210" s="907"/>
      <c r="E210" s="907"/>
      <c r="F210" s="907"/>
      <c r="G210" s="908"/>
      <c r="H210" s="906"/>
      <c r="I210" s="907"/>
      <c r="J210" s="907"/>
      <c r="K210" s="907"/>
      <c r="L210" s="908"/>
    </row>
    <row r="211" spans="2:12" x14ac:dyDescent="0.25">
      <c r="B211" s="906"/>
      <c r="C211" s="907"/>
      <c r="D211" s="907"/>
      <c r="E211" s="907"/>
      <c r="F211" s="907"/>
      <c r="G211" s="908"/>
      <c r="H211" s="906"/>
      <c r="I211" s="907"/>
      <c r="J211" s="907"/>
      <c r="K211" s="907"/>
      <c r="L211" s="908"/>
    </row>
    <row r="212" spans="2:12" x14ac:dyDescent="0.25">
      <c r="B212" s="906"/>
      <c r="C212" s="907"/>
      <c r="D212" s="907"/>
      <c r="E212" s="907"/>
      <c r="F212" s="907"/>
      <c r="G212" s="908"/>
      <c r="H212" s="906"/>
      <c r="I212" s="907"/>
      <c r="J212" s="907"/>
      <c r="K212" s="907"/>
      <c r="L212" s="908"/>
    </row>
    <row r="213" spans="2:12" x14ac:dyDescent="0.25">
      <c r="B213" s="906"/>
      <c r="C213" s="907"/>
      <c r="D213" s="907"/>
      <c r="E213" s="907"/>
      <c r="F213" s="907"/>
      <c r="G213" s="908"/>
      <c r="H213" s="906"/>
      <c r="I213" s="907"/>
      <c r="J213" s="907"/>
      <c r="K213" s="907"/>
      <c r="L213" s="908"/>
    </row>
    <row r="214" spans="2:12" x14ac:dyDescent="0.25">
      <c r="B214" s="906"/>
      <c r="C214" s="907"/>
      <c r="D214" s="907"/>
      <c r="E214" s="907"/>
      <c r="F214" s="907"/>
      <c r="G214" s="908"/>
      <c r="H214" s="906"/>
      <c r="I214" s="907"/>
      <c r="J214" s="907"/>
      <c r="K214" s="907"/>
      <c r="L214" s="908"/>
    </row>
    <row r="215" spans="2:12" ht="21.95" customHeight="1" x14ac:dyDescent="0.25">
      <c r="B215" s="915" t="s">
        <v>1257</v>
      </c>
      <c r="C215" s="1014"/>
      <c r="D215" s="1014"/>
      <c r="E215" s="1014"/>
      <c r="F215" s="1014"/>
      <c r="G215" s="1015"/>
      <c r="H215" s="915" t="s">
        <v>1258</v>
      </c>
      <c r="I215" s="916"/>
      <c r="J215" s="916"/>
      <c r="K215" s="916"/>
      <c r="L215" s="917"/>
    </row>
    <row r="216" spans="2:12" ht="21.95" customHeight="1" thickBot="1" x14ac:dyDescent="0.3">
      <c r="B216" s="1016"/>
      <c r="C216" s="1017"/>
      <c r="D216" s="1017"/>
      <c r="E216" s="1017"/>
      <c r="F216" s="1017"/>
      <c r="G216" s="1018"/>
      <c r="H216" s="918"/>
      <c r="I216" s="919"/>
      <c r="J216" s="919"/>
      <c r="K216" s="919"/>
      <c r="L216" s="920"/>
    </row>
    <row r="217" spans="2:12" x14ac:dyDescent="0.25">
      <c r="B217" s="921" t="s">
        <v>798</v>
      </c>
      <c r="C217" s="922"/>
      <c r="D217" s="922"/>
      <c r="E217" s="922"/>
      <c r="F217" s="922"/>
      <c r="G217" s="923"/>
      <c r="H217" s="921" t="s">
        <v>799</v>
      </c>
      <c r="I217" s="922"/>
      <c r="J217" s="922"/>
      <c r="K217" s="922"/>
      <c r="L217" s="923"/>
    </row>
    <row r="218" spans="2:12" x14ac:dyDescent="0.25">
      <c r="B218" s="906"/>
      <c r="C218" s="907"/>
      <c r="D218" s="907"/>
      <c r="E218" s="907"/>
      <c r="F218" s="907"/>
      <c r="G218" s="908"/>
      <c r="H218" s="906"/>
      <c r="I218" s="907"/>
      <c r="J218" s="907"/>
      <c r="K218" s="907"/>
      <c r="L218" s="908"/>
    </row>
    <row r="219" spans="2:12" x14ac:dyDescent="0.25">
      <c r="B219" s="906"/>
      <c r="C219" s="907"/>
      <c r="D219" s="907"/>
      <c r="E219" s="907"/>
      <c r="F219" s="907"/>
      <c r="G219" s="908"/>
      <c r="H219" s="906"/>
      <c r="I219" s="907"/>
      <c r="J219" s="907"/>
      <c r="K219" s="907"/>
      <c r="L219" s="908"/>
    </row>
    <row r="220" spans="2:12" x14ac:dyDescent="0.25">
      <c r="B220" s="906"/>
      <c r="C220" s="907"/>
      <c r="D220" s="907"/>
      <c r="E220" s="907"/>
      <c r="F220" s="907"/>
      <c r="G220" s="908"/>
      <c r="H220" s="906"/>
      <c r="I220" s="907"/>
      <c r="J220" s="907"/>
      <c r="K220" s="907"/>
      <c r="L220" s="908"/>
    </row>
    <row r="221" spans="2:12" x14ac:dyDescent="0.25">
      <c r="B221" s="906"/>
      <c r="C221" s="907"/>
      <c r="D221" s="907"/>
      <c r="E221" s="907"/>
      <c r="F221" s="907"/>
      <c r="G221" s="908"/>
      <c r="H221" s="906"/>
      <c r="I221" s="907"/>
      <c r="J221" s="907"/>
      <c r="K221" s="907"/>
      <c r="L221" s="908"/>
    </row>
    <row r="222" spans="2:12" x14ac:dyDescent="0.25">
      <c r="B222" s="906"/>
      <c r="C222" s="907"/>
      <c r="D222" s="907"/>
      <c r="E222" s="907"/>
      <c r="F222" s="907"/>
      <c r="G222" s="908"/>
      <c r="H222" s="906"/>
      <c r="I222" s="907"/>
      <c r="J222" s="907"/>
      <c r="K222" s="907"/>
      <c r="L222" s="908"/>
    </row>
    <row r="223" spans="2:12" x14ac:dyDescent="0.25">
      <c r="B223" s="906"/>
      <c r="C223" s="907"/>
      <c r="D223" s="907"/>
      <c r="E223" s="907"/>
      <c r="F223" s="907"/>
      <c r="G223" s="908"/>
      <c r="H223" s="906"/>
      <c r="I223" s="907"/>
      <c r="J223" s="907"/>
      <c r="K223" s="907"/>
      <c r="L223" s="908"/>
    </row>
    <row r="224" spans="2:12" x14ac:dyDescent="0.25">
      <c r="B224" s="906"/>
      <c r="C224" s="907"/>
      <c r="D224" s="907"/>
      <c r="E224" s="907"/>
      <c r="F224" s="907"/>
      <c r="G224" s="908"/>
      <c r="H224" s="906"/>
      <c r="I224" s="907"/>
      <c r="J224" s="907"/>
      <c r="K224" s="907"/>
      <c r="L224" s="908"/>
    </row>
    <row r="225" spans="2:12" x14ac:dyDescent="0.25">
      <c r="B225" s="906"/>
      <c r="C225" s="907"/>
      <c r="D225" s="907"/>
      <c r="E225" s="907"/>
      <c r="F225" s="907"/>
      <c r="G225" s="908"/>
      <c r="H225" s="906"/>
      <c r="I225" s="907"/>
      <c r="J225" s="907"/>
      <c r="K225" s="907"/>
      <c r="L225" s="908"/>
    </row>
    <row r="226" spans="2:12" x14ac:dyDescent="0.25">
      <c r="B226" s="906"/>
      <c r="C226" s="907"/>
      <c r="D226" s="907"/>
      <c r="E226" s="907"/>
      <c r="F226" s="907"/>
      <c r="G226" s="908"/>
      <c r="H226" s="906"/>
      <c r="I226" s="907"/>
      <c r="J226" s="907"/>
      <c r="K226" s="907"/>
      <c r="L226" s="908"/>
    </row>
    <row r="227" spans="2:12" x14ac:dyDescent="0.25">
      <c r="B227" s="906"/>
      <c r="C227" s="907"/>
      <c r="D227" s="907"/>
      <c r="E227" s="907"/>
      <c r="F227" s="907"/>
      <c r="G227" s="908"/>
      <c r="H227" s="906"/>
      <c r="I227" s="907"/>
      <c r="J227" s="907"/>
      <c r="K227" s="907"/>
      <c r="L227" s="908"/>
    </row>
    <row r="228" spans="2:12" x14ac:dyDescent="0.25">
      <c r="B228" s="906"/>
      <c r="C228" s="907"/>
      <c r="D228" s="907"/>
      <c r="E228" s="907"/>
      <c r="F228" s="907"/>
      <c r="G228" s="908"/>
      <c r="H228" s="906"/>
      <c r="I228" s="907"/>
      <c r="J228" s="907"/>
      <c r="K228" s="907"/>
      <c r="L228" s="908"/>
    </row>
    <row r="229" spans="2:12" x14ac:dyDescent="0.25">
      <c r="B229" s="906"/>
      <c r="C229" s="907"/>
      <c r="D229" s="907"/>
      <c r="E229" s="907"/>
      <c r="F229" s="907"/>
      <c r="G229" s="908"/>
      <c r="H229" s="906"/>
      <c r="I229" s="907"/>
      <c r="J229" s="907"/>
      <c r="K229" s="907"/>
      <c r="L229" s="908"/>
    </row>
    <row r="230" spans="2:12" x14ac:dyDescent="0.25">
      <c r="B230" s="906"/>
      <c r="C230" s="907"/>
      <c r="D230" s="907"/>
      <c r="E230" s="907"/>
      <c r="F230" s="907"/>
      <c r="G230" s="908"/>
      <c r="H230" s="906"/>
      <c r="I230" s="907"/>
      <c r="J230" s="907"/>
      <c r="K230" s="907"/>
      <c r="L230" s="908"/>
    </row>
    <row r="231" spans="2:12" ht="42.75" customHeight="1" x14ac:dyDescent="0.25">
      <c r="B231" s="915" t="s">
        <v>1259</v>
      </c>
      <c r="C231" s="1014"/>
      <c r="D231" s="1014"/>
      <c r="E231" s="1014"/>
      <c r="F231" s="1014"/>
      <c r="G231" s="1015"/>
      <c r="H231" s="915" t="s">
        <v>1259</v>
      </c>
      <c r="I231" s="916"/>
      <c r="J231" s="916"/>
      <c r="K231" s="916"/>
      <c r="L231" s="917"/>
    </row>
    <row r="232" spans="2:12" ht="34.5" customHeight="1" thickBot="1" x14ac:dyDescent="0.3">
      <c r="B232" s="1016"/>
      <c r="C232" s="1017"/>
      <c r="D232" s="1017"/>
      <c r="E232" s="1017"/>
      <c r="F232" s="1017"/>
      <c r="G232" s="1018"/>
      <c r="H232" s="918"/>
      <c r="I232" s="919"/>
      <c r="J232" s="919"/>
      <c r="K232" s="919"/>
      <c r="L232" s="920"/>
    </row>
  </sheetData>
  <mergeCells count="72">
    <mergeCell ref="B231:G232"/>
    <mergeCell ref="H231:L232"/>
    <mergeCell ref="B201:G214"/>
    <mergeCell ref="H201:L214"/>
    <mergeCell ref="B215:G216"/>
    <mergeCell ref="H215:L216"/>
    <mergeCell ref="B217:G230"/>
    <mergeCell ref="H217:L230"/>
    <mergeCell ref="B183:G184"/>
    <mergeCell ref="H183:L184"/>
    <mergeCell ref="B185:G198"/>
    <mergeCell ref="H185:L198"/>
    <mergeCell ref="B199:G200"/>
    <mergeCell ref="H199:L200"/>
    <mergeCell ref="B153:G166"/>
    <mergeCell ref="H153:L166"/>
    <mergeCell ref="B167:G168"/>
    <mergeCell ref="H167:L168"/>
    <mergeCell ref="B169:G182"/>
    <mergeCell ref="H169:L182"/>
    <mergeCell ref="B135:G136"/>
    <mergeCell ref="H135:L136"/>
    <mergeCell ref="B137:G150"/>
    <mergeCell ref="H137:L150"/>
    <mergeCell ref="B151:G152"/>
    <mergeCell ref="H151:L152"/>
    <mergeCell ref="B105:G118"/>
    <mergeCell ref="H105:L118"/>
    <mergeCell ref="B119:G120"/>
    <mergeCell ref="H119:L120"/>
    <mergeCell ref="B121:G134"/>
    <mergeCell ref="H121:L134"/>
    <mergeCell ref="B87:G88"/>
    <mergeCell ref="H87:L88"/>
    <mergeCell ref="B89:G102"/>
    <mergeCell ref="H89:L102"/>
    <mergeCell ref="B103:G104"/>
    <mergeCell ref="H103:L104"/>
    <mergeCell ref="B57:G70"/>
    <mergeCell ref="H57:L70"/>
    <mergeCell ref="B71:G72"/>
    <mergeCell ref="H71:L72"/>
    <mergeCell ref="B73:G86"/>
    <mergeCell ref="H73:L86"/>
    <mergeCell ref="B39:G40"/>
    <mergeCell ref="H39:L40"/>
    <mergeCell ref="B41:G54"/>
    <mergeCell ref="H41:L54"/>
    <mergeCell ref="B55:G56"/>
    <mergeCell ref="H55:L56"/>
    <mergeCell ref="B9:G22"/>
    <mergeCell ref="H9:L22"/>
    <mergeCell ref="B23:G24"/>
    <mergeCell ref="H23:L24"/>
    <mergeCell ref="B25:G38"/>
    <mergeCell ref="H25:L38"/>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B1:M827"/>
  <sheetViews>
    <sheetView showGridLines="0" topLeftCell="C1" zoomScale="98" zoomScaleNormal="85" zoomScaleSheetLayoutView="110" zoomScalePageLayoutView="110" workbookViewId="0">
      <selection activeCell="N9" sqref="N9"/>
    </sheetView>
  </sheetViews>
  <sheetFormatPr baseColWidth="10" defaultColWidth="11.42578125" defaultRowHeight="15" x14ac:dyDescent="0.25"/>
  <cols>
    <col min="1" max="1" width="3.7109375" style="173" customWidth="1"/>
    <col min="2" max="2" width="12" style="173" customWidth="1"/>
    <col min="3" max="3" width="9.5703125" style="173" customWidth="1"/>
    <col min="4" max="4" width="8" style="173" customWidth="1"/>
    <col min="5" max="5" width="11.42578125" style="173"/>
    <col min="6" max="6" width="11.85546875" style="173" customWidth="1"/>
    <col min="7" max="7" width="9.5703125" style="173" customWidth="1"/>
    <col min="8" max="8" width="12" style="173" customWidth="1"/>
    <col min="9" max="9" width="13.85546875" style="173" bestFit="1" customWidth="1"/>
    <col min="10" max="10" width="13" style="173" customWidth="1"/>
    <col min="11" max="11" width="13.42578125" style="173" customWidth="1"/>
    <col min="12" max="12" width="9.42578125" style="173" customWidth="1"/>
    <col min="13" max="13" width="11.42578125" style="173" hidden="1" customWidth="1"/>
    <col min="14" max="16384" width="11.42578125" style="173"/>
  </cols>
  <sheetData>
    <row r="1" spans="2:13" x14ac:dyDescent="0.25">
      <c r="B1" s="885"/>
      <c r="C1" s="886"/>
      <c r="D1" s="887"/>
      <c r="E1" s="891" t="s">
        <v>805</v>
      </c>
      <c r="F1" s="891"/>
      <c r="G1" s="891"/>
      <c r="H1" s="891"/>
      <c r="I1" s="891"/>
      <c r="J1" s="891"/>
      <c r="K1" s="893"/>
      <c r="L1" s="894"/>
    </row>
    <row r="2" spans="2:13" ht="1.5" customHeight="1" x14ac:dyDescent="0.25">
      <c r="B2" s="888"/>
      <c r="C2" s="889"/>
      <c r="D2" s="890"/>
      <c r="E2" s="892"/>
      <c r="F2" s="892"/>
      <c r="G2" s="892"/>
      <c r="H2" s="892"/>
      <c r="I2" s="892"/>
      <c r="J2" s="892"/>
      <c r="K2" s="895"/>
      <c r="L2" s="896"/>
    </row>
    <row r="3" spans="2:13" ht="3.75" customHeight="1" x14ac:dyDescent="0.25">
      <c r="B3" s="888"/>
      <c r="C3" s="889"/>
      <c r="D3" s="890"/>
      <c r="E3" s="892"/>
      <c r="F3" s="892"/>
      <c r="G3" s="892"/>
      <c r="H3" s="892"/>
      <c r="I3" s="892"/>
      <c r="J3" s="892"/>
      <c r="K3" s="895"/>
      <c r="L3" s="896"/>
    </row>
    <row r="4" spans="2:13" ht="20.25" customHeight="1" x14ac:dyDescent="0.25">
      <c r="B4" s="888"/>
      <c r="C4" s="889"/>
      <c r="D4" s="890"/>
      <c r="E4" s="1023" t="s">
        <v>390</v>
      </c>
      <c r="F4" s="897"/>
      <c r="G4" s="897"/>
      <c r="H4" s="897"/>
      <c r="I4" s="897"/>
      <c r="J4" s="1024"/>
      <c r="K4" s="895"/>
      <c r="L4" s="896"/>
    </row>
    <row r="5" spans="2:13" ht="4.5" customHeight="1" x14ac:dyDescent="0.25">
      <c r="B5" s="888"/>
      <c r="C5" s="889"/>
      <c r="D5" s="890"/>
      <c r="E5" s="898"/>
      <c r="F5" s="898"/>
      <c r="G5" s="898"/>
      <c r="H5" s="898"/>
      <c r="I5" s="1025" t="s">
        <v>462</v>
      </c>
      <c r="J5" s="1026">
        <v>227</v>
      </c>
      <c r="K5" s="1022"/>
      <c r="L5" s="896"/>
      <c r="M5" s="174"/>
    </row>
    <row r="6" spans="2:13" ht="24.95" customHeight="1" x14ac:dyDescent="0.25">
      <c r="B6" s="888"/>
      <c r="C6" s="889"/>
      <c r="D6" s="890"/>
      <c r="E6" s="175" t="s">
        <v>460</v>
      </c>
      <c r="F6" s="166">
        <v>43874</v>
      </c>
      <c r="G6" s="177" t="s">
        <v>461</v>
      </c>
      <c r="H6" s="167">
        <v>43880</v>
      </c>
      <c r="I6" s="1025"/>
      <c r="J6" s="1026"/>
      <c r="K6" s="1027"/>
      <c r="L6" s="902"/>
    </row>
    <row r="7" spans="2:13" ht="24.95" customHeight="1" x14ac:dyDescent="0.25">
      <c r="B7" s="903" t="s">
        <v>395</v>
      </c>
      <c r="C7" s="903"/>
      <c r="D7" s="903"/>
      <c r="E7" s="903" t="s">
        <v>111</v>
      </c>
      <c r="F7" s="903"/>
      <c r="G7" s="903" t="s">
        <v>112</v>
      </c>
      <c r="H7" s="903"/>
      <c r="I7" s="210" t="s">
        <v>4</v>
      </c>
      <c r="J7" s="210" t="s">
        <v>2</v>
      </c>
      <c r="K7" s="904" t="s">
        <v>0</v>
      </c>
      <c r="L7" s="904"/>
    </row>
    <row r="8" spans="2:13" ht="24.95" customHeight="1" thickBot="1" x14ac:dyDescent="0.3">
      <c r="B8" s="1019" t="s">
        <v>398</v>
      </c>
      <c r="C8" s="1019"/>
      <c r="D8" s="1019"/>
      <c r="E8" s="1020" t="s">
        <v>399</v>
      </c>
      <c r="F8" s="1020"/>
      <c r="G8" s="1020" t="s">
        <v>399</v>
      </c>
      <c r="H8" s="1020"/>
      <c r="I8" s="168">
        <v>41944</v>
      </c>
      <c r="J8" s="211">
        <v>1</v>
      </c>
      <c r="K8" s="1021" t="s">
        <v>463</v>
      </c>
      <c r="L8" s="1021"/>
    </row>
    <row r="9" spans="2:13" ht="24.95" customHeight="1" thickBot="1" x14ac:dyDescent="0.3">
      <c r="B9" s="1031" t="s">
        <v>806</v>
      </c>
      <c r="C9" s="1032"/>
      <c r="D9" s="1032"/>
      <c r="E9" s="1032"/>
      <c r="F9" s="1032"/>
      <c r="G9" s="1032"/>
      <c r="H9" s="1032"/>
      <c r="I9" s="1032"/>
      <c r="J9" s="1032"/>
      <c r="K9" s="1032"/>
      <c r="L9" s="1033"/>
    </row>
    <row r="10" spans="2:13" ht="15.75" customHeight="1" x14ac:dyDescent="0.25">
      <c r="B10" s="906" t="s">
        <v>796</v>
      </c>
      <c r="C10" s="907"/>
      <c r="D10" s="907"/>
      <c r="E10" s="907"/>
      <c r="F10" s="907"/>
      <c r="G10" s="908"/>
      <c r="H10" s="906" t="s">
        <v>797</v>
      </c>
      <c r="I10" s="907"/>
      <c r="J10" s="907"/>
      <c r="K10" s="907"/>
      <c r="L10" s="908"/>
    </row>
    <row r="11" spans="2:13" x14ac:dyDescent="0.25">
      <c r="B11" s="906"/>
      <c r="C11" s="907"/>
      <c r="D11" s="907"/>
      <c r="E11" s="907"/>
      <c r="F11" s="907"/>
      <c r="G11" s="908"/>
      <c r="H11" s="906"/>
      <c r="I11" s="907"/>
      <c r="J11" s="907"/>
      <c r="K11" s="907"/>
      <c r="L11" s="908"/>
    </row>
    <row r="12" spans="2:13" x14ac:dyDescent="0.25">
      <c r="B12" s="906"/>
      <c r="C12" s="907"/>
      <c r="D12" s="907"/>
      <c r="E12" s="907"/>
      <c r="F12" s="907"/>
      <c r="G12" s="908"/>
      <c r="H12" s="906"/>
      <c r="I12" s="907"/>
      <c r="J12" s="907"/>
      <c r="K12" s="907"/>
      <c r="L12" s="908"/>
    </row>
    <row r="13" spans="2:13" x14ac:dyDescent="0.25">
      <c r="B13" s="906"/>
      <c r="C13" s="907"/>
      <c r="D13" s="907"/>
      <c r="E13" s="907"/>
      <c r="F13" s="907"/>
      <c r="G13" s="908"/>
      <c r="H13" s="906"/>
      <c r="I13" s="907"/>
      <c r="J13" s="907"/>
      <c r="K13" s="907"/>
      <c r="L13" s="908"/>
    </row>
    <row r="14" spans="2:13" x14ac:dyDescent="0.25">
      <c r="B14" s="906"/>
      <c r="C14" s="907"/>
      <c r="D14" s="907"/>
      <c r="E14" s="907"/>
      <c r="F14" s="907"/>
      <c r="G14" s="908"/>
      <c r="H14" s="906"/>
      <c r="I14" s="907"/>
      <c r="J14" s="907"/>
      <c r="K14" s="907"/>
      <c r="L14" s="908"/>
    </row>
    <row r="15" spans="2:13" x14ac:dyDescent="0.25">
      <c r="B15" s="906"/>
      <c r="C15" s="907"/>
      <c r="D15" s="907"/>
      <c r="E15" s="907"/>
      <c r="F15" s="907"/>
      <c r="G15" s="908"/>
      <c r="H15" s="906"/>
      <c r="I15" s="907"/>
      <c r="J15" s="907"/>
      <c r="K15" s="907"/>
      <c r="L15" s="908"/>
    </row>
    <row r="16" spans="2:13" x14ac:dyDescent="0.25">
      <c r="B16" s="906"/>
      <c r="C16" s="907"/>
      <c r="D16" s="907"/>
      <c r="E16" s="907"/>
      <c r="F16" s="907"/>
      <c r="G16" s="908"/>
      <c r="H16" s="906"/>
      <c r="I16" s="907"/>
      <c r="J16" s="907"/>
      <c r="K16" s="907"/>
      <c r="L16" s="908"/>
    </row>
    <row r="17" spans="2:12" x14ac:dyDescent="0.25">
      <c r="B17" s="906"/>
      <c r="C17" s="907"/>
      <c r="D17" s="907"/>
      <c r="E17" s="907"/>
      <c r="F17" s="907"/>
      <c r="G17" s="908"/>
      <c r="H17" s="906"/>
      <c r="I17" s="907"/>
      <c r="J17" s="907"/>
      <c r="K17" s="907"/>
      <c r="L17" s="908"/>
    </row>
    <row r="18" spans="2:12" x14ac:dyDescent="0.25">
      <c r="B18" s="906"/>
      <c r="C18" s="907"/>
      <c r="D18" s="907"/>
      <c r="E18" s="907"/>
      <c r="F18" s="907"/>
      <c r="G18" s="908"/>
      <c r="H18" s="906"/>
      <c r="I18" s="907"/>
      <c r="J18" s="907"/>
      <c r="K18" s="907"/>
      <c r="L18" s="908"/>
    </row>
    <row r="19" spans="2:12" x14ac:dyDescent="0.25">
      <c r="B19" s="906"/>
      <c r="C19" s="907"/>
      <c r="D19" s="907"/>
      <c r="E19" s="907"/>
      <c r="F19" s="907"/>
      <c r="G19" s="908"/>
      <c r="H19" s="906"/>
      <c r="I19" s="907"/>
      <c r="J19" s="907"/>
      <c r="K19" s="907"/>
      <c r="L19" s="908"/>
    </row>
    <row r="20" spans="2:12" x14ac:dyDescent="0.25">
      <c r="B20" s="906"/>
      <c r="C20" s="907"/>
      <c r="D20" s="907"/>
      <c r="E20" s="907"/>
      <c r="F20" s="907"/>
      <c r="G20" s="908"/>
      <c r="H20" s="906"/>
      <c r="I20" s="907"/>
      <c r="J20" s="907"/>
      <c r="K20" s="907"/>
      <c r="L20" s="908"/>
    </row>
    <row r="21" spans="2:12" x14ac:dyDescent="0.25">
      <c r="B21" s="906"/>
      <c r="C21" s="907"/>
      <c r="D21" s="907"/>
      <c r="E21" s="907"/>
      <c r="F21" s="907"/>
      <c r="G21" s="908"/>
      <c r="H21" s="906"/>
      <c r="I21" s="907"/>
      <c r="J21" s="907"/>
      <c r="K21" s="907"/>
      <c r="L21" s="908"/>
    </row>
    <row r="22" spans="2:12" x14ac:dyDescent="0.25">
      <c r="B22" s="906"/>
      <c r="C22" s="907"/>
      <c r="D22" s="907"/>
      <c r="E22" s="907"/>
      <c r="F22" s="907"/>
      <c r="G22" s="908"/>
      <c r="H22" s="906"/>
      <c r="I22" s="907"/>
      <c r="J22" s="907"/>
      <c r="K22" s="907"/>
      <c r="L22" s="908"/>
    </row>
    <row r="23" spans="2:12" x14ac:dyDescent="0.25">
      <c r="B23" s="906"/>
      <c r="C23" s="907"/>
      <c r="D23" s="907"/>
      <c r="E23" s="907"/>
      <c r="F23" s="907"/>
      <c r="G23" s="908"/>
      <c r="H23" s="906"/>
      <c r="I23" s="907"/>
      <c r="J23" s="907"/>
      <c r="K23" s="907"/>
      <c r="L23" s="908"/>
    </row>
    <row r="24" spans="2:12" x14ac:dyDescent="0.25">
      <c r="B24" s="1028" t="s">
        <v>1189</v>
      </c>
      <c r="C24" s="1028"/>
      <c r="D24" s="1028"/>
      <c r="E24" s="1028"/>
      <c r="F24" s="1028"/>
      <c r="G24" s="1028"/>
      <c r="H24" s="1029" t="s">
        <v>1190</v>
      </c>
      <c r="I24" s="1030"/>
      <c r="J24" s="1030"/>
      <c r="K24" s="1030"/>
      <c r="L24" s="1030"/>
    </row>
    <row r="25" spans="2:12" ht="18" customHeight="1" x14ac:dyDescent="0.25">
      <c r="B25" s="1028"/>
      <c r="C25" s="1028"/>
      <c r="D25" s="1028"/>
      <c r="E25" s="1028"/>
      <c r="F25" s="1028"/>
      <c r="G25" s="1028"/>
      <c r="H25" s="1030"/>
      <c r="I25" s="1030"/>
      <c r="J25" s="1030"/>
      <c r="K25" s="1030"/>
      <c r="L25" s="1030"/>
    </row>
    <row r="26" spans="2:12" ht="15.75" customHeight="1" x14ac:dyDescent="0.25">
      <c r="B26" s="906" t="s">
        <v>796</v>
      </c>
      <c r="C26" s="907"/>
      <c r="D26" s="907"/>
      <c r="E26" s="907"/>
      <c r="F26" s="907"/>
      <c r="G26" s="908"/>
      <c r="H26" s="906" t="s">
        <v>797</v>
      </c>
      <c r="I26" s="907"/>
      <c r="J26" s="907"/>
      <c r="K26" s="907"/>
      <c r="L26" s="908"/>
    </row>
    <row r="27" spans="2:12" x14ac:dyDescent="0.25">
      <c r="B27" s="906"/>
      <c r="C27" s="907"/>
      <c r="D27" s="907"/>
      <c r="E27" s="907"/>
      <c r="F27" s="907"/>
      <c r="G27" s="908"/>
      <c r="H27" s="906"/>
      <c r="I27" s="907"/>
      <c r="J27" s="907"/>
      <c r="K27" s="907"/>
      <c r="L27" s="908"/>
    </row>
    <row r="28" spans="2:12" x14ac:dyDescent="0.25">
      <c r="B28" s="906"/>
      <c r="C28" s="907"/>
      <c r="D28" s="907"/>
      <c r="E28" s="907"/>
      <c r="F28" s="907"/>
      <c r="G28" s="908"/>
      <c r="H28" s="906"/>
      <c r="I28" s="907"/>
      <c r="J28" s="907"/>
      <c r="K28" s="907"/>
      <c r="L28" s="908"/>
    </row>
    <row r="29" spans="2:12" x14ac:dyDescent="0.25">
      <c r="B29" s="906"/>
      <c r="C29" s="907"/>
      <c r="D29" s="907"/>
      <c r="E29" s="907"/>
      <c r="F29" s="907"/>
      <c r="G29" s="908"/>
      <c r="H29" s="906"/>
      <c r="I29" s="907"/>
      <c r="J29" s="907"/>
      <c r="K29" s="907"/>
      <c r="L29" s="908"/>
    </row>
    <row r="30" spans="2:12" x14ac:dyDescent="0.25">
      <c r="B30" s="906"/>
      <c r="C30" s="907"/>
      <c r="D30" s="907"/>
      <c r="E30" s="907"/>
      <c r="F30" s="907"/>
      <c r="G30" s="908"/>
      <c r="H30" s="906"/>
      <c r="I30" s="907"/>
      <c r="J30" s="907"/>
      <c r="K30" s="907"/>
      <c r="L30" s="908"/>
    </row>
    <row r="31" spans="2:12" x14ac:dyDescent="0.25">
      <c r="B31" s="906"/>
      <c r="C31" s="907"/>
      <c r="D31" s="907"/>
      <c r="E31" s="907"/>
      <c r="F31" s="907"/>
      <c r="G31" s="908"/>
      <c r="H31" s="906"/>
      <c r="I31" s="907"/>
      <c r="J31" s="907"/>
      <c r="K31" s="907"/>
      <c r="L31" s="908"/>
    </row>
    <row r="32" spans="2:12" x14ac:dyDescent="0.25">
      <c r="B32" s="906"/>
      <c r="C32" s="907"/>
      <c r="D32" s="907"/>
      <c r="E32" s="907"/>
      <c r="F32" s="907"/>
      <c r="G32" s="908"/>
      <c r="H32" s="906"/>
      <c r="I32" s="907"/>
      <c r="J32" s="907"/>
      <c r="K32" s="907"/>
      <c r="L32" s="908"/>
    </row>
    <row r="33" spans="2:12" x14ac:dyDescent="0.25">
      <c r="B33" s="906"/>
      <c r="C33" s="907"/>
      <c r="D33" s="907"/>
      <c r="E33" s="907"/>
      <c r="F33" s="907"/>
      <c r="G33" s="908"/>
      <c r="H33" s="906"/>
      <c r="I33" s="907"/>
      <c r="J33" s="907"/>
      <c r="K33" s="907"/>
      <c r="L33" s="908"/>
    </row>
    <row r="34" spans="2:12" x14ac:dyDescent="0.25">
      <c r="B34" s="906"/>
      <c r="C34" s="907"/>
      <c r="D34" s="907"/>
      <c r="E34" s="907"/>
      <c r="F34" s="907"/>
      <c r="G34" s="908"/>
      <c r="H34" s="906"/>
      <c r="I34" s="907"/>
      <c r="J34" s="907"/>
      <c r="K34" s="907"/>
      <c r="L34" s="908"/>
    </row>
    <row r="35" spans="2:12" x14ac:dyDescent="0.25">
      <c r="B35" s="906"/>
      <c r="C35" s="907"/>
      <c r="D35" s="907"/>
      <c r="E35" s="907"/>
      <c r="F35" s="907"/>
      <c r="G35" s="908"/>
      <c r="H35" s="906"/>
      <c r="I35" s="907"/>
      <c r="J35" s="907"/>
      <c r="K35" s="907"/>
      <c r="L35" s="908"/>
    </row>
    <row r="36" spans="2:12" x14ac:dyDescent="0.25">
      <c r="B36" s="906"/>
      <c r="C36" s="907"/>
      <c r="D36" s="907"/>
      <c r="E36" s="907"/>
      <c r="F36" s="907"/>
      <c r="G36" s="908"/>
      <c r="H36" s="906"/>
      <c r="I36" s="907"/>
      <c r="J36" s="907"/>
      <c r="K36" s="907"/>
      <c r="L36" s="908"/>
    </row>
    <row r="37" spans="2:12" x14ac:dyDescent="0.25">
      <c r="B37" s="906"/>
      <c r="C37" s="907"/>
      <c r="D37" s="907"/>
      <c r="E37" s="907"/>
      <c r="F37" s="907"/>
      <c r="G37" s="908"/>
      <c r="H37" s="906"/>
      <c r="I37" s="907"/>
      <c r="J37" s="907"/>
      <c r="K37" s="907"/>
      <c r="L37" s="908"/>
    </row>
    <row r="38" spans="2:12" x14ac:dyDescent="0.25">
      <c r="B38" s="906"/>
      <c r="C38" s="907"/>
      <c r="D38" s="907"/>
      <c r="E38" s="907"/>
      <c r="F38" s="907"/>
      <c r="G38" s="908"/>
      <c r="H38" s="906"/>
      <c r="I38" s="907"/>
      <c r="J38" s="907"/>
      <c r="K38" s="907"/>
      <c r="L38" s="908"/>
    </row>
    <row r="39" spans="2:12" x14ac:dyDescent="0.25">
      <c r="B39" s="906"/>
      <c r="C39" s="907"/>
      <c r="D39" s="907"/>
      <c r="E39" s="907"/>
      <c r="F39" s="907"/>
      <c r="G39" s="908"/>
      <c r="H39" s="906"/>
      <c r="I39" s="907"/>
      <c r="J39" s="907"/>
      <c r="K39" s="907"/>
      <c r="L39" s="908"/>
    </row>
    <row r="40" spans="2:12" x14ac:dyDescent="0.25">
      <c r="B40" s="1028" t="s">
        <v>1001</v>
      </c>
      <c r="C40" s="1028"/>
      <c r="D40" s="1028"/>
      <c r="E40" s="1028"/>
      <c r="F40" s="1028"/>
      <c r="G40" s="1028"/>
      <c r="H40" s="1029" t="s">
        <v>1001</v>
      </c>
      <c r="I40" s="1030"/>
      <c r="J40" s="1030"/>
      <c r="K40" s="1030"/>
      <c r="L40" s="1030"/>
    </row>
    <row r="41" spans="2:12" ht="18" customHeight="1" x14ac:dyDescent="0.25">
      <c r="B41" s="1028"/>
      <c r="C41" s="1028"/>
      <c r="D41" s="1028"/>
      <c r="E41" s="1028"/>
      <c r="F41" s="1028"/>
      <c r="G41" s="1028"/>
      <c r="H41" s="1030"/>
      <c r="I41" s="1030"/>
      <c r="J41" s="1030"/>
      <c r="K41" s="1030"/>
      <c r="L41" s="1030"/>
    </row>
    <row r="42" spans="2:12" x14ac:dyDescent="0.25">
      <c r="B42" s="906" t="s">
        <v>798</v>
      </c>
      <c r="C42" s="907"/>
      <c r="D42" s="907"/>
      <c r="E42" s="907"/>
      <c r="F42" s="907"/>
      <c r="G42" s="908"/>
      <c r="H42" s="906" t="s">
        <v>799</v>
      </c>
      <c r="I42" s="907"/>
      <c r="J42" s="907"/>
      <c r="K42" s="907"/>
      <c r="L42" s="908"/>
    </row>
    <row r="43" spans="2:12" x14ac:dyDescent="0.25">
      <c r="B43" s="906"/>
      <c r="C43" s="907"/>
      <c r="D43" s="907"/>
      <c r="E43" s="907"/>
      <c r="F43" s="907"/>
      <c r="G43" s="908"/>
      <c r="H43" s="906"/>
      <c r="I43" s="907"/>
      <c r="J43" s="907"/>
      <c r="K43" s="907"/>
      <c r="L43" s="908"/>
    </row>
    <row r="44" spans="2:12" x14ac:dyDescent="0.25">
      <c r="B44" s="906"/>
      <c r="C44" s="907"/>
      <c r="D44" s="907"/>
      <c r="E44" s="907"/>
      <c r="F44" s="907"/>
      <c r="G44" s="908"/>
      <c r="H44" s="906"/>
      <c r="I44" s="907"/>
      <c r="J44" s="907"/>
      <c r="K44" s="907"/>
      <c r="L44" s="908"/>
    </row>
    <row r="45" spans="2:12" x14ac:dyDescent="0.25">
      <c r="B45" s="906"/>
      <c r="C45" s="907"/>
      <c r="D45" s="907"/>
      <c r="E45" s="907"/>
      <c r="F45" s="907"/>
      <c r="G45" s="908"/>
      <c r="H45" s="906"/>
      <c r="I45" s="907"/>
      <c r="J45" s="907"/>
      <c r="K45" s="907"/>
      <c r="L45" s="908"/>
    </row>
    <row r="46" spans="2:12" x14ac:dyDescent="0.25">
      <c r="B46" s="906"/>
      <c r="C46" s="907"/>
      <c r="D46" s="907"/>
      <c r="E46" s="907"/>
      <c r="F46" s="907"/>
      <c r="G46" s="908"/>
      <c r="H46" s="906"/>
      <c r="I46" s="907"/>
      <c r="J46" s="907"/>
      <c r="K46" s="907"/>
      <c r="L46" s="908"/>
    </row>
    <row r="47" spans="2:12" x14ac:dyDescent="0.25">
      <c r="B47" s="906"/>
      <c r="C47" s="907"/>
      <c r="D47" s="907"/>
      <c r="E47" s="907"/>
      <c r="F47" s="907"/>
      <c r="G47" s="908"/>
      <c r="H47" s="906"/>
      <c r="I47" s="907"/>
      <c r="J47" s="907"/>
      <c r="K47" s="907"/>
      <c r="L47" s="908"/>
    </row>
    <row r="48" spans="2:12" x14ac:dyDescent="0.25">
      <c r="B48" s="906"/>
      <c r="C48" s="907"/>
      <c r="D48" s="907"/>
      <c r="E48" s="907"/>
      <c r="F48" s="907"/>
      <c r="G48" s="908"/>
      <c r="H48" s="906"/>
      <c r="I48" s="907"/>
      <c r="J48" s="907"/>
      <c r="K48" s="907"/>
      <c r="L48" s="908"/>
    </row>
    <row r="49" spans="2:12" x14ac:dyDescent="0.25">
      <c r="B49" s="906"/>
      <c r="C49" s="907"/>
      <c r="D49" s="907"/>
      <c r="E49" s="907"/>
      <c r="F49" s="907"/>
      <c r="G49" s="908"/>
      <c r="H49" s="906"/>
      <c r="I49" s="907"/>
      <c r="J49" s="907"/>
      <c r="K49" s="907"/>
      <c r="L49" s="908"/>
    </row>
    <row r="50" spans="2:12" x14ac:dyDescent="0.25">
      <c r="B50" s="906"/>
      <c r="C50" s="907"/>
      <c r="D50" s="907"/>
      <c r="E50" s="907"/>
      <c r="F50" s="907"/>
      <c r="G50" s="908"/>
      <c r="H50" s="906"/>
      <c r="I50" s="907"/>
      <c r="J50" s="907"/>
      <c r="K50" s="907"/>
      <c r="L50" s="908"/>
    </row>
    <row r="51" spans="2:12" x14ac:dyDescent="0.25">
      <c r="B51" s="906"/>
      <c r="C51" s="907"/>
      <c r="D51" s="907"/>
      <c r="E51" s="907"/>
      <c r="F51" s="907"/>
      <c r="G51" s="908"/>
      <c r="H51" s="906"/>
      <c r="I51" s="907"/>
      <c r="J51" s="907"/>
      <c r="K51" s="907"/>
      <c r="L51" s="908"/>
    </row>
    <row r="52" spans="2:12" x14ac:dyDescent="0.25">
      <c r="B52" s="906"/>
      <c r="C52" s="907"/>
      <c r="D52" s="907"/>
      <c r="E52" s="907"/>
      <c r="F52" s="907"/>
      <c r="G52" s="908"/>
      <c r="H52" s="906"/>
      <c r="I52" s="907"/>
      <c r="J52" s="907"/>
      <c r="K52" s="907"/>
      <c r="L52" s="908"/>
    </row>
    <row r="53" spans="2:12" x14ac:dyDescent="0.25">
      <c r="B53" s="906"/>
      <c r="C53" s="907"/>
      <c r="D53" s="907"/>
      <c r="E53" s="907"/>
      <c r="F53" s="907"/>
      <c r="G53" s="908"/>
      <c r="H53" s="906"/>
      <c r="I53" s="907"/>
      <c r="J53" s="907"/>
      <c r="K53" s="907"/>
      <c r="L53" s="908"/>
    </row>
    <row r="54" spans="2:12" x14ac:dyDescent="0.25">
      <c r="B54" s="906"/>
      <c r="C54" s="907"/>
      <c r="D54" s="907"/>
      <c r="E54" s="907"/>
      <c r="F54" s="907"/>
      <c r="G54" s="908"/>
      <c r="H54" s="906"/>
      <c r="I54" s="907"/>
      <c r="J54" s="907"/>
      <c r="K54" s="907"/>
      <c r="L54" s="908"/>
    </row>
    <row r="55" spans="2:12" x14ac:dyDescent="0.25">
      <c r="B55" s="906"/>
      <c r="C55" s="907"/>
      <c r="D55" s="907"/>
      <c r="E55" s="907"/>
      <c r="F55" s="907"/>
      <c r="G55" s="908"/>
      <c r="H55" s="906"/>
      <c r="I55" s="907"/>
      <c r="J55" s="907"/>
      <c r="K55" s="907"/>
      <c r="L55" s="908"/>
    </row>
    <row r="56" spans="2:12" ht="15" customHeight="1" x14ac:dyDescent="0.25">
      <c r="B56" s="1028" t="s">
        <v>1191</v>
      </c>
      <c r="C56" s="1028"/>
      <c r="D56" s="1028"/>
      <c r="E56" s="1028"/>
      <c r="F56" s="1028"/>
      <c r="G56" s="1028"/>
      <c r="H56" s="1029" t="s">
        <v>1192</v>
      </c>
      <c r="I56" s="1030"/>
      <c r="J56" s="1030"/>
      <c r="K56" s="1030"/>
      <c r="L56" s="1030"/>
    </row>
    <row r="57" spans="2:12" x14ac:dyDescent="0.25">
      <c r="B57" s="1028"/>
      <c r="C57" s="1028"/>
      <c r="D57" s="1028"/>
      <c r="E57" s="1028"/>
      <c r="F57" s="1028"/>
      <c r="G57" s="1028"/>
      <c r="H57" s="1030"/>
      <c r="I57" s="1030"/>
      <c r="J57" s="1030"/>
      <c r="K57" s="1030"/>
      <c r="L57" s="1030"/>
    </row>
    <row r="58" spans="2:12" x14ac:dyDescent="0.25">
      <c r="B58" s="906" t="s">
        <v>798</v>
      </c>
      <c r="C58" s="907"/>
      <c r="D58" s="907"/>
      <c r="E58" s="907"/>
      <c r="F58" s="907"/>
      <c r="G58" s="908"/>
      <c r="H58" s="906" t="s">
        <v>799</v>
      </c>
      <c r="I58" s="907"/>
      <c r="J58" s="907"/>
      <c r="K58" s="907"/>
      <c r="L58" s="908"/>
    </row>
    <row r="59" spans="2:12" x14ac:dyDescent="0.25">
      <c r="B59" s="906"/>
      <c r="C59" s="907"/>
      <c r="D59" s="907"/>
      <c r="E59" s="907"/>
      <c r="F59" s="907"/>
      <c r="G59" s="908"/>
      <c r="H59" s="906"/>
      <c r="I59" s="907"/>
      <c r="J59" s="907"/>
      <c r="K59" s="907"/>
      <c r="L59" s="908"/>
    </row>
    <row r="60" spans="2:12" x14ac:dyDescent="0.25">
      <c r="B60" s="906"/>
      <c r="C60" s="907"/>
      <c r="D60" s="907"/>
      <c r="E60" s="907"/>
      <c r="F60" s="907"/>
      <c r="G60" s="908"/>
      <c r="H60" s="906"/>
      <c r="I60" s="907"/>
      <c r="J60" s="907"/>
      <c r="K60" s="907"/>
      <c r="L60" s="908"/>
    </row>
    <row r="61" spans="2:12" x14ac:dyDescent="0.25">
      <c r="B61" s="906"/>
      <c r="C61" s="907"/>
      <c r="D61" s="907"/>
      <c r="E61" s="907"/>
      <c r="F61" s="907"/>
      <c r="G61" s="908"/>
      <c r="H61" s="906"/>
      <c r="I61" s="907"/>
      <c r="J61" s="907"/>
      <c r="K61" s="907"/>
      <c r="L61" s="908"/>
    </row>
    <row r="62" spans="2:12" x14ac:dyDescent="0.25">
      <c r="B62" s="906"/>
      <c r="C62" s="907"/>
      <c r="D62" s="907"/>
      <c r="E62" s="907"/>
      <c r="F62" s="907"/>
      <c r="G62" s="908"/>
      <c r="H62" s="906"/>
      <c r="I62" s="907"/>
      <c r="J62" s="907"/>
      <c r="K62" s="907"/>
      <c r="L62" s="908"/>
    </row>
    <row r="63" spans="2:12" x14ac:dyDescent="0.25">
      <c r="B63" s="906"/>
      <c r="C63" s="907"/>
      <c r="D63" s="907"/>
      <c r="E63" s="907"/>
      <c r="F63" s="907"/>
      <c r="G63" s="908"/>
      <c r="H63" s="906"/>
      <c r="I63" s="907"/>
      <c r="J63" s="907"/>
      <c r="K63" s="907"/>
      <c r="L63" s="908"/>
    </row>
    <row r="64" spans="2:12" x14ac:dyDescent="0.25">
      <c r="B64" s="906"/>
      <c r="C64" s="907"/>
      <c r="D64" s="907"/>
      <c r="E64" s="907"/>
      <c r="F64" s="907"/>
      <c r="G64" s="908"/>
      <c r="H64" s="906"/>
      <c r="I64" s="907"/>
      <c r="J64" s="907"/>
      <c r="K64" s="907"/>
      <c r="L64" s="908"/>
    </row>
    <row r="65" spans="2:12" x14ac:dyDescent="0.25">
      <c r="B65" s="906"/>
      <c r="C65" s="907"/>
      <c r="D65" s="907"/>
      <c r="E65" s="907"/>
      <c r="F65" s="907"/>
      <c r="G65" s="908"/>
      <c r="H65" s="906"/>
      <c r="I65" s="907"/>
      <c r="J65" s="907"/>
      <c r="K65" s="907"/>
      <c r="L65" s="908"/>
    </row>
    <row r="66" spans="2:12" x14ac:dyDescent="0.25">
      <c r="B66" s="906"/>
      <c r="C66" s="907"/>
      <c r="D66" s="907"/>
      <c r="E66" s="907"/>
      <c r="F66" s="907"/>
      <c r="G66" s="908"/>
      <c r="H66" s="906"/>
      <c r="I66" s="907"/>
      <c r="J66" s="907"/>
      <c r="K66" s="907"/>
      <c r="L66" s="908"/>
    </row>
    <row r="67" spans="2:12" x14ac:dyDescent="0.25">
      <c r="B67" s="906"/>
      <c r="C67" s="907"/>
      <c r="D67" s="907"/>
      <c r="E67" s="907"/>
      <c r="F67" s="907"/>
      <c r="G67" s="908"/>
      <c r="H67" s="906"/>
      <c r="I67" s="907"/>
      <c r="J67" s="907"/>
      <c r="K67" s="907"/>
      <c r="L67" s="908"/>
    </row>
    <row r="68" spans="2:12" x14ac:dyDescent="0.25">
      <c r="B68" s="906"/>
      <c r="C68" s="907"/>
      <c r="D68" s="907"/>
      <c r="E68" s="907"/>
      <c r="F68" s="907"/>
      <c r="G68" s="908"/>
      <c r="H68" s="906"/>
      <c r="I68" s="907"/>
      <c r="J68" s="907"/>
      <c r="K68" s="907"/>
      <c r="L68" s="908"/>
    </row>
    <row r="69" spans="2:12" x14ac:dyDescent="0.25">
      <c r="B69" s="906"/>
      <c r="C69" s="907"/>
      <c r="D69" s="907"/>
      <c r="E69" s="907"/>
      <c r="F69" s="907"/>
      <c r="G69" s="908"/>
      <c r="H69" s="906"/>
      <c r="I69" s="907"/>
      <c r="J69" s="907"/>
      <c r="K69" s="907"/>
      <c r="L69" s="908"/>
    </row>
    <row r="70" spans="2:12" x14ac:dyDescent="0.25">
      <c r="B70" s="906"/>
      <c r="C70" s="907"/>
      <c r="D70" s="907"/>
      <c r="E70" s="907"/>
      <c r="F70" s="907"/>
      <c r="G70" s="908"/>
      <c r="H70" s="906"/>
      <c r="I70" s="907"/>
      <c r="J70" s="907"/>
      <c r="K70" s="907"/>
      <c r="L70" s="908"/>
    </row>
    <row r="71" spans="2:12" x14ac:dyDescent="0.25">
      <c r="B71" s="906"/>
      <c r="C71" s="907"/>
      <c r="D71" s="907"/>
      <c r="E71" s="907"/>
      <c r="F71" s="907"/>
      <c r="G71" s="908"/>
      <c r="H71" s="906"/>
      <c r="I71" s="907"/>
      <c r="J71" s="907"/>
      <c r="K71" s="907"/>
      <c r="L71" s="908"/>
    </row>
    <row r="72" spans="2:12" x14ac:dyDescent="0.25">
      <c r="B72" s="1029" t="s">
        <v>1193</v>
      </c>
      <c r="C72" s="1030"/>
      <c r="D72" s="1030"/>
      <c r="E72" s="1030"/>
      <c r="F72" s="1030"/>
      <c r="G72" s="1030"/>
      <c r="H72" s="1029" t="s">
        <v>1194</v>
      </c>
      <c r="I72" s="1030"/>
      <c r="J72" s="1030"/>
      <c r="K72" s="1030"/>
      <c r="L72" s="1030"/>
    </row>
    <row r="73" spans="2:12" ht="30" customHeight="1" x14ac:dyDescent="0.25">
      <c r="B73" s="1030"/>
      <c r="C73" s="1030"/>
      <c r="D73" s="1030"/>
      <c r="E73" s="1030"/>
      <c r="F73" s="1030"/>
      <c r="G73" s="1030"/>
      <c r="H73" s="1030"/>
      <c r="I73" s="1030"/>
      <c r="J73" s="1030"/>
      <c r="K73" s="1030"/>
      <c r="L73" s="1030"/>
    </row>
    <row r="74" spans="2:12" x14ac:dyDescent="0.25">
      <c r="B74" s="906" t="s">
        <v>798</v>
      </c>
      <c r="C74" s="907"/>
      <c r="D74" s="907"/>
      <c r="E74" s="907"/>
      <c r="F74" s="907"/>
      <c r="G74" s="908"/>
      <c r="H74" s="906" t="s">
        <v>799</v>
      </c>
      <c r="I74" s="907"/>
      <c r="J74" s="907"/>
      <c r="K74" s="907"/>
      <c r="L74" s="908"/>
    </row>
    <row r="75" spans="2:12" x14ac:dyDescent="0.25">
      <c r="B75" s="906"/>
      <c r="C75" s="907"/>
      <c r="D75" s="907"/>
      <c r="E75" s="907"/>
      <c r="F75" s="907"/>
      <c r="G75" s="908"/>
      <c r="H75" s="906"/>
      <c r="I75" s="907"/>
      <c r="J75" s="907"/>
      <c r="K75" s="907"/>
      <c r="L75" s="908"/>
    </row>
    <row r="76" spans="2:12" x14ac:dyDescent="0.25">
      <c r="B76" s="906"/>
      <c r="C76" s="907"/>
      <c r="D76" s="907"/>
      <c r="E76" s="907"/>
      <c r="F76" s="907"/>
      <c r="G76" s="908"/>
      <c r="H76" s="906"/>
      <c r="I76" s="907"/>
      <c r="J76" s="907"/>
      <c r="K76" s="907"/>
      <c r="L76" s="908"/>
    </row>
    <row r="77" spans="2:12" x14ac:dyDescent="0.25">
      <c r="B77" s="906"/>
      <c r="C77" s="907"/>
      <c r="D77" s="907"/>
      <c r="E77" s="907"/>
      <c r="F77" s="907"/>
      <c r="G77" s="908"/>
      <c r="H77" s="906"/>
      <c r="I77" s="907"/>
      <c r="J77" s="907"/>
      <c r="K77" s="907"/>
      <c r="L77" s="908"/>
    </row>
    <row r="78" spans="2:12" x14ac:dyDescent="0.25">
      <c r="B78" s="906"/>
      <c r="C78" s="907"/>
      <c r="D78" s="907"/>
      <c r="E78" s="907"/>
      <c r="F78" s="907"/>
      <c r="G78" s="908"/>
      <c r="H78" s="906"/>
      <c r="I78" s="907"/>
      <c r="J78" s="907"/>
      <c r="K78" s="907"/>
      <c r="L78" s="908"/>
    </row>
    <row r="79" spans="2:12" x14ac:dyDescent="0.25">
      <c r="B79" s="906"/>
      <c r="C79" s="907"/>
      <c r="D79" s="907"/>
      <c r="E79" s="907"/>
      <c r="F79" s="907"/>
      <c r="G79" s="908"/>
      <c r="H79" s="906"/>
      <c r="I79" s="907"/>
      <c r="J79" s="907"/>
      <c r="K79" s="907"/>
      <c r="L79" s="908"/>
    </row>
    <row r="80" spans="2:12" x14ac:dyDescent="0.25">
      <c r="B80" s="906"/>
      <c r="C80" s="907"/>
      <c r="D80" s="907"/>
      <c r="E80" s="907"/>
      <c r="F80" s="907"/>
      <c r="G80" s="908"/>
      <c r="H80" s="906"/>
      <c r="I80" s="907"/>
      <c r="J80" s="907"/>
      <c r="K80" s="907"/>
      <c r="L80" s="908"/>
    </row>
    <row r="81" spans="2:12" x14ac:dyDescent="0.25">
      <c r="B81" s="906"/>
      <c r="C81" s="907"/>
      <c r="D81" s="907"/>
      <c r="E81" s="907"/>
      <c r="F81" s="907"/>
      <c r="G81" s="908"/>
      <c r="H81" s="906"/>
      <c r="I81" s="907"/>
      <c r="J81" s="907"/>
      <c r="K81" s="907"/>
      <c r="L81" s="908"/>
    </row>
    <row r="82" spans="2:12" x14ac:dyDescent="0.25">
      <c r="B82" s="906"/>
      <c r="C82" s="907"/>
      <c r="D82" s="907"/>
      <c r="E82" s="907"/>
      <c r="F82" s="907"/>
      <c r="G82" s="908"/>
      <c r="H82" s="906"/>
      <c r="I82" s="907"/>
      <c r="J82" s="907"/>
      <c r="K82" s="907"/>
      <c r="L82" s="908"/>
    </row>
    <row r="83" spans="2:12" x14ac:dyDescent="0.25">
      <c r="B83" s="906"/>
      <c r="C83" s="907"/>
      <c r="D83" s="907"/>
      <c r="E83" s="907"/>
      <c r="F83" s="907"/>
      <c r="G83" s="908"/>
      <c r="H83" s="906"/>
      <c r="I83" s="907"/>
      <c r="J83" s="907"/>
      <c r="K83" s="907"/>
      <c r="L83" s="908"/>
    </row>
    <row r="84" spans="2:12" x14ac:dyDescent="0.25">
      <c r="B84" s="906"/>
      <c r="C84" s="907"/>
      <c r="D84" s="907"/>
      <c r="E84" s="907"/>
      <c r="F84" s="907"/>
      <c r="G84" s="908"/>
      <c r="H84" s="906"/>
      <c r="I84" s="907"/>
      <c r="J84" s="907"/>
      <c r="K84" s="907"/>
      <c r="L84" s="908"/>
    </row>
    <row r="85" spans="2:12" x14ac:dyDescent="0.25">
      <c r="B85" s="906"/>
      <c r="C85" s="907"/>
      <c r="D85" s="907"/>
      <c r="E85" s="907"/>
      <c r="F85" s="907"/>
      <c r="G85" s="908"/>
      <c r="H85" s="906"/>
      <c r="I85" s="907"/>
      <c r="J85" s="907"/>
      <c r="K85" s="907"/>
      <c r="L85" s="908"/>
    </row>
    <row r="86" spans="2:12" x14ac:dyDescent="0.25">
      <c r="B86" s="906"/>
      <c r="C86" s="907"/>
      <c r="D86" s="907"/>
      <c r="E86" s="907"/>
      <c r="F86" s="907"/>
      <c r="G86" s="908"/>
      <c r="H86" s="906"/>
      <c r="I86" s="907"/>
      <c r="J86" s="907"/>
      <c r="K86" s="907"/>
      <c r="L86" s="908"/>
    </row>
    <row r="87" spans="2:12" x14ac:dyDescent="0.25">
      <c r="B87" s="906"/>
      <c r="C87" s="907"/>
      <c r="D87" s="907"/>
      <c r="E87" s="907"/>
      <c r="F87" s="907"/>
      <c r="G87" s="908"/>
      <c r="H87" s="906"/>
      <c r="I87" s="907"/>
      <c r="J87" s="907"/>
      <c r="K87" s="907"/>
      <c r="L87" s="908"/>
    </row>
    <row r="88" spans="2:12" x14ac:dyDescent="0.25">
      <c r="B88" s="1029" t="s">
        <v>1002</v>
      </c>
      <c r="C88" s="1030"/>
      <c r="D88" s="1030"/>
      <c r="E88" s="1030"/>
      <c r="F88" s="1030"/>
      <c r="G88" s="1030"/>
      <c r="H88" s="1029" t="s">
        <v>850</v>
      </c>
      <c r="I88" s="1030"/>
      <c r="J88" s="1030"/>
      <c r="K88" s="1030"/>
      <c r="L88" s="1030"/>
    </row>
    <row r="89" spans="2:12" x14ac:dyDescent="0.25">
      <c r="B89" s="1030"/>
      <c r="C89" s="1030"/>
      <c r="D89" s="1030"/>
      <c r="E89" s="1030"/>
      <c r="F89" s="1030"/>
      <c r="G89" s="1030"/>
      <c r="H89" s="1030"/>
      <c r="I89" s="1030"/>
      <c r="J89" s="1030"/>
      <c r="K89" s="1030"/>
      <c r="L89" s="1030"/>
    </row>
    <row r="90" spans="2:12" x14ac:dyDescent="0.25">
      <c r="B90" s="906" t="s">
        <v>798</v>
      </c>
      <c r="C90" s="907"/>
      <c r="D90" s="907"/>
      <c r="E90" s="907"/>
      <c r="F90" s="907"/>
      <c r="G90" s="908"/>
      <c r="H90" s="906" t="s">
        <v>799</v>
      </c>
      <c r="I90" s="907"/>
      <c r="J90" s="907"/>
      <c r="K90" s="907"/>
      <c r="L90" s="908"/>
    </row>
    <row r="91" spans="2:12" x14ac:dyDescent="0.25">
      <c r="B91" s="906"/>
      <c r="C91" s="907"/>
      <c r="D91" s="907"/>
      <c r="E91" s="907"/>
      <c r="F91" s="907"/>
      <c r="G91" s="908"/>
      <c r="H91" s="906"/>
      <c r="I91" s="907"/>
      <c r="J91" s="907"/>
      <c r="K91" s="907"/>
      <c r="L91" s="908"/>
    </row>
    <row r="92" spans="2:12" x14ac:dyDescent="0.25">
      <c r="B92" s="906"/>
      <c r="C92" s="907"/>
      <c r="D92" s="907"/>
      <c r="E92" s="907"/>
      <c r="F92" s="907"/>
      <c r="G92" s="908"/>
      <c r="H92" s="906"/>
      <c r="I92" s="907"/>
      <c r="J92" s="907"/>
      <c r="K92" s="907"/>
      <c r="L92" s="908"/>
    </row>
    <row r="93" spans="2:12" x14ac:dyDescent="0.25">
      <c r="B93" s="906"/>
      <c r="C93" s="907"/>
      <c r="D93" s="907"/>
      <c r="E93" s="907"/>
      <c r="F93" s="907"/>
      <c r="G93" s="908"/>
      <c r="H93" s="906"/>
      <c r="I93" s="907"/>
      <c r="J93" s="907"/>
      <c r="K93" s="907"/>
      <c r="L93" s="908"/>
    </row>
    <row r="94" spans="2:12" x14ac:dyDescent="0.25">
      <c r="B94" s="906"/>
      <c r="C94" s="907"/>
      <c r="D94" s="907"/>
      <c r="E94" s="907"/>
      <c r="F94" s="907"/>
      <c r="G94" s="908"/>
      <c r="H94" s="906"/>
      <c r="I94" s="907"/>
      <c r="J94" s="907"/>
      <c r="K94" s="907"/>
      <c r="L94" s="908"/>
    </row>
    <row r="95" spans="2:12" x14ac:dyDescent="0.25">
      <c r="B95" s="906"/>
      <c r="C95" s="907"/>
      <c r="D95" s="907"/>
      <c r="E95" s="907"/>
      <c r="F95" s="907"/>
      <c r="G95" s="908"/>
      <c r="H95" s="906"/>
      <c r="I95" s="907"/>
      <c r="J95" s="907"/>
      <c r="K95" s="907"/>
      <c r="L95" s="908"/>
    </row>
    <row r="96" spans="2:12" x14ac:dyDescent="0.25">
      <c r="B96" s="906"/>
      <c r="C96" s="907"/>
      <c r="D96" s="907"/>
      <c r="E96" s="907"/>
      <c r="F96" s="907"/>
      <c r="G96" s="908"/>
      <c r="H96" s="906"/>
      <c r="I96" s="907"/>
      <c r="J96" s="907"/>
      <c r="K96" s="907"/>
      <c r="L96" s="908"/>
    </row>
    <row r="97" spans="2:12" x14ac:dyDescent="0.25">
      <c r="B97" s="906"/>
      <c r="C97" s="907"/>
      <c r="D97" s="907"/>
      <c r="E97" s="907"/>
      <c r="F97" s="907"/>
      <c r="G97" s="908"/>
      <c r="H97" s="906"/>
      <c r="I97" s="907"/>
      <c r="J97" s="907"/>
      <c r="K97" s="907"/>
      <c r="L97" s="908"/>
    </row>
    <row r="98" spans="2:12" x14ac:dyDescent="0.25">
      <c r="B98" s="906"/>
      <c r="C98" s="907"/>
      <c r="D98" s="907"/>
      <c r="E98" s="907"/>
      <c r="F98" s="907"/>
      <c r="G98" s="908"/>
      <c r="H98" s="906"/>
      <c r="I98" s="907"/>
      <c r="J98" s="907"/>
      <c r="K98" s="907"/>
      <c r="L98" s="908"/>
    </row>
    <row r="99" spans="2:12" x14ac:dyDescent="0.25">
      <c r="B99" s="906"/>
      <c r="C99" s="907"/>
      <c r="D99" s="907"/>
      <c r="E99" s="907"/>
      <c r="F99" s="907"/>
      <c r="G99" s="908"/>
      <c r="H99" s="906"/>
      <c r="I99" s="907"/>
      <c r="J99" s="907"/>
      <c r="K99" s="907"/>
      <c r="L99" s="908"/>
    </row>
    <row r="100" spans="2:12" x14ac:dyDescent="0.25">
      <c r="B100" s="906"/>
      <c r="C100" s="907"/>
      <c r="D100" s="907"/>
      <c r="E100" s="907"/>
      <c r="F100" s="907"/>
      <c r="G100" s="908"/>
      <c r="H100" s="906"/>
      <c r="I100" s="907"/>
      <c r="J100" s="907"/>
      <c r="K100" s="907"/>
      <c r="L100" s="908"/>
    </row>
    <row r="101" spans="2:12" x14ac:dyDescent="0.25">
      <c r="B101" s="906"/>
      <c r="C101" s="907"/>
      <c r="D101" s="907"/>
      <c r="E101" s="907"/>
      <c r="F101" s="907"/>
      <c r="G101" s="908"/>
      <c r="H101" s="906"/>
      <c r="I101" s="907"/>
      <c r="J101" s="907"/>
      <c r="K101" s="907"/>
      <c r="L101" s="908"/>
    </row>
    <row r="102" spans="2:12" x14ac:dyDescent="0.25">
      <c r="B102" s="906"/>
      <c r="C102" s="907"/>
      <c r="D102" s="907"/>
      <c r="E102" s="907"/>
      <c r="F102" s="907"/>
      <c r="G102" s="908"/>
      <c r="H102" s="906"/>
      <c r="I102" s="907"/>
      <c r="J102" s="907"/>
      <c r="K102" s="907"/>
      <c r="L102" s="908"/>
    </row>
    <row r="103" spans="2:12" x14ac:dyDescent="0.25">
      <c r="B103" s="906"/>
      <c r="C103" s="907"/>
      <c r="D103" s="907"/>
      <c r="E103" s="907"/>
      <c r="F103" s="907"/>
      <c r="G103" s="908"/>
      <c r="H103" s="906"/>
      <c r="I103" s="907"/>
      <c r="J103" s="907"/>
      <c r="K103" s="907"/>
      <c r="L103" s="908"/>
    </row>
    <row r="104" spans="2:12" x14ac:dyDescent="0.25">
      <c r="B104" s="1029" t="s">
        <v>907</v>
      </c>
      <c r="C104" s="1030"/>
      <c r="D104" s="1030"/>
      <c r="E104" s="1030"/>
      <c r="F104" s="1030"/>
      <c r="G104" s="1030"/>
      <c r="H104" s="1029" t="s">
        <v>907</v>
      </c>
      <c r="I104" s="1030"/>
      <c r="J104" s="1030"/>
      <c r="K104" s="1030"/>
      <c r="L104" s="1030"/>
    </row>
    <row r="105" spans="2:12" x14ac:dyDescent="0.25">
      <c r="B105" s="1030"/>
      <c r="C105" s="1030"/>
      <c r="D105" s="1030"/>
      <c r="E105" s="1030"/>
      <c r="F105" s="1030"/>
      <c r="G105" s="1030"/>
      <c r="H105" s="1030"/>
      <c r="I105" s="1030"/>
      <c r="J105" s="1030"/>
      <c r="K105" s="1030"/>
      <c r="L105" s="1030"/>
    </row>
    <row r="106" spans="2:12" x14ac:dyDescent="0.25">
      <c r="B106" s="906" t="s">
        <v>798</v>
      </c>
      <c r="C106" s="907"/>
      <c r="D106" s="907"/>
      <c r="E106" s="907"/>
      <c r="F106" s="907"/>
      <c r="G106" s="908"/>
      <c r="H106" s="906" t="s">
        <v>799</v>
      </c>
      <c r="I106" s="907"/>
      <c r="J106" s="907"/>
      <c r="K106" s="907"/>
      <c r="L106" s="908"/>
    </row>
    <row r="107" spans="2:12" x14ac:dyDescent="0.25">
      <c r="B107" s="906"/>
      <c r="C107" s="907"/>
      <c r="D107" s="907"/>
      <c r="E107" s="907"/>
      <c r="F107" s="907"/>
      <c r="G107" s="908"/>
      <c r="H107" s="906"/>
      <c r="I107" s="907"/>
      <c r="J107" s="907"/>
      <c r="K107" s="907"/>
      <c r="L107" s="908"/>
    </row>
    <row r="108" spans="2:12" x14ac:dyDescent="0.25">
      <c r="B108" s="906"/>
      <c r="C108" s="907"/>
      <c r="D108" s="907"/>
      <c r="E108" s="907"/>
      <c r="F108" s="907"/>
      <c r="G108" s="908"/>
      <c r="H108" s="906"/>
      <c r="I108" s="907"/>
      <c r="J108" s="907"/>
      <c r="K108" s="907"/>
      <c r="L108" s="908"/>
    </row>
    <row r="109" spans="2:12" x14ac:dyDescent="0.25">
      <c r="B109" s="906"/>
      <c r="C109" s="907"/>
      <c r="D109" s="907"/>
      <c r="E109" s="907"/>
      <c r="F109" s="907"/>
      <c r="G109" s="908"/>
      <c r="H109" s="906"/>
      <c r="I109" s="907"/>
      <c r="J109" s="907"/>
      <c r="K109" s="907"/>
      <c r="L109" s="908"/>
    </row>
    <row r="110" spans="2:12" x14ac:dyDescent="0.25">
      <c r="B110" s="906"/>
      <c r="C110" s="907"/>
      <c r="D110" s="907"/>
      <c r="E110" s="907"/>
      <c r="F110" s="907"/>
      <c r="G110" s="908"/>
      <c r="H110" s="906"/>
      <c r="I110" s="907"/>
      <c r="J110" s="907"/>
      <c r="K110" s="907"/>
      <c r="L110" s="908"/>
    </row>
    <row r="111" spans="2:12" x14ac:dyDescent="0.25">
      <c r="B111" s="906"/>
      <c r="C111" s="907"/>
      <c r="D111" s="907"/>
      <c r="E111" s="907"/>
      <c r="F111" s="907"/>
      <c r="G111" s="908"/>
      <c r="H111" s="906"/>
      <c r="I111" s="907"/>
      <c r="J111" s="907"/>
      <c r="K111" s="907"/>
      <c r="L111" s="908"/>
    </row>
    <row r="112" spans="2:12" x14ac:dyDescent="0.25">
      <c r="B112" s="906"/>
      <c r="C112" s="907"/>
      <c r="D112" s="907"/>
      <c r="E112" s="907"/>
      <c r="F112" s="907"/>
      <c r="G112" s="908"/>
      <c r="H112" s="906"/>
      <c r="I112" s="907"/>
      <c r="J112" s="907"/>
      <c r="K112" s="907"/>
      <c r="L112" s="908"/>
    </row>
    <row r="113" spans="2:12" x14ac:dyDescent="0.25">
      <c r="B113" s="906"/>
      <c r="C113" s="907"/>
      <c r="D113" s="907"/>
      <c r="E113" s="907"/>
      <c r="F113" s="907"/>
      <c r="G113" s="908"/>
      <c r="H113" s="906"/>
      <c r="I113" s="907"/>
      <c r="J113" s="907"/>
      <c r="K113" s="907"/>
      <c r="L113" s="908"/>
    </row>
    <row r="114" spans="2:12" x14ac:dyDescent="0.25">
      <c r="B114" s="906"/>
      <c r="C114" s="907"/>
      <c r="D114" s="907"/>
      <c r="E114" s="907"/>
      <c r="F114" s="907"/>
      <c r="G114" s="908"/>
      <c r="H114" s="906"/>
      <c r="I114" s="907"/>
      <c r="J114" s="907"/>
      <c r="K114" s="907"/>
      <c r="L114" s="908"/>
    </row>
    <row r="115" spans="2:12" x14ac:dyDescent="0.25">
      <c r="B115" s="906"/>
      <c r="C115" s="907"/>
      <c r="D115" s="907"/>
      <c r="E115" s="907"/>
      <c r="F115" s="907"/>
      <c r="G115" s="908"/>
      <c r="H115" s="906"/>
      <c r="I115" s="907"/>
      <c r="J115" s="907"/>
      <c r="K115" s="907"/>
      <c r="L115" s="908"/>
    </row>
    <row r="116" spans="2:12" x14ac:dyDescent="0.25">
      <c r="B116" s="906"/>
      <c r="C116" s="907"/>
      <c r="D116" s="907"/>
      <c r="E116" s="907"/>
      <c r="F116" s="907"/>
      <c r="G116" s="908"/>
      <c r="H116" s="906"/>
      <c r="I116" s="907"/>
      <c r="J116" s="907"/>
      <c r="K116" s="907"/>
      <c r="L116" s="908"/>
    </row>
    <row r="117" spans="2:12" x14ac:dyDescent="0.25">
      <c r="B117" s="906"/>
      <c r="C117" s="907"/>
      <c r="D117" s="907"/>
      <c r="E117" s="907"/>
      <c r="F117" s="907"/>
      <c r="G117" s="908"/>
      <c r="H117" s="906"/>
      <c r="I117" s="907"/>
      <c r="J117" s="907"/>
      <c r="K117" s="907"/>
      <c r="L117" s="908"/>
    </row>
    <row r="118" spans="2:12" x14ac:dyDescent="0.25">
      <c r="B118" s="906"/>
      <c r="C118" s="907"/>
      <c r="D118" s="907"/>
      <c r="E118" s="907"/>
      <c r="F118" s="907"/>
      <c r="G118" s="908"/>
      <c r="H118" s="906"/>
      <c r="I118" s="907"/>
      <c r="J118" s="907"/>
      <c r="K118" s="907"/>
      <c r="L118" s="908"/>
    </row>
    <row r="119" spans="2:12" x14ac:dyDescent="0.25">
      <c r="B119" s="906"/>
      <c r="C119" s="907"/>
      <c r="D119" s="907"/>
      <c r="E119" s="907"/>
      <c r="F119" s="907"/>
      <c r="G119" s="908"/>
      <c r="H119" s="906"/>
      <c r="I119" s="907"/>
      <c r="J119" s="907"/>
      <c r="K119" s="907"/>
      <c r="L119" s="908"/>
    </row>
    <row r="120" spans="2:12" x14ac:dyDescent="0.25">
      <c r="B120" s="1029" t="s">
        <v>917</v>
      </c>
      <c r="C120" s="1030"/>
      <c r="D120" s="1030"/>
      <c r="E120" s="1030"/>
      <c r="F120" s="1030"/>
      <c r="G120" s="1030"/>
      <c r="H120" s="1029" t="s">
        <v>917</v>
      </c>
      <c r="I120" s="1030"/>
      <c r="J120" s="1030"/>
      <c r="K120" s="1030"/>
      <c r="L120" s="1030"/>
    </row>
    <row r="121" spans="2:12" x14ac:dyDescent="0.25">
      <c r="B121" s="1030"/>
      <c r="C121" s="1030"/>
      <c r="D121" s="1030"/>
      <c r="E121" s="1030"/>
      <c r="F121" s="1030"/>
      <c r="G121" s="1030"/>
      <c r="H121" s="1030"/>
      <c r="I121" s="1030"/>
      <c r="J121" s="1030"/>
      <c r="K121" s="1030"/>
      <c r="L121" s="1030"/>
    </row>
    <row r="122" spans="2:12" x14ac:dyDescent="0.25">
      <c r="B122" s="906" t="s">
        <v>798</v>
      </c>
      <c r="C122" s="907"/>
      <c r="D122" s="907"/>
      <c r="E122" s="907"/>
      <c r="F122" s="907"/>
      <c r="G122" s="908"/>
      <c r="H122" s="906" t="s">
        <v>799</v>
      </c>
      <c r="I122" s="907"/>
      <c r="J122" s="907"/>
      <c r="K122" s="907"/>
      <c r="L122" s="908"/>
    </row>
    <row r="123" spans="2:12" x14ac:dyDescent="0.25">
      <c r="B123" s="906"/>
      <c r="C123" s="907"/>
      <c r="D123" s="907"/>
      <c r="E123" s="907"/>
      <c r="F123" s="907"/>
      <c r="G123" s="908"/>
      <c r="H123" s="906"/>
      <c r="I123" s="907"/>
      <c r="J123" s="907"/>
      <c r="K123" s="907"/>
      <c r="L123" s="908"/>
    </row>
    <row r="124" spans="2:12" x14ac:dyDescent="0.25">
      <c r="B124" s="906"/>
      <c r="C124" s="907"/>
      <c r="D124" s="907"/>
      <c r="E124" s="907"/>
      <c r="F124" s="907"/>
      <c r="G124" s="908"/>
      <c r="H124" s="906"/>
      <c r="I124" s="907"/>
      <c r="J124" s="907"/>
      <c r="K124" s="907"/>
      <c r="L124" s="908"/>
    </row>
    <row r="125" spans="2:12" x14ac:dyDescent="0.25">
      <c r="B125" s="906"/>
      <c r="C125" s="907"/>
      <c r="D125" s="907"/>
      <c r="E125" s="907"/>
      <c r="F125" s="907"/>
      <c r="G125" s="908"/>
      <c r="H125" s="906"/>
      <c r="I125" s="907"/>
      <c r="J125" s="907"/>
      <c r="K125" s="907"/>
      <c r="L125" s="908"/>
    </row>
    <row r="126" spans="2:12" x14ac:dyDescent="0.25">
      <c r="B126" s="906"/>
      <c r="C126" s="907"/>
      <c r="D126" s="907"/>
      <c r="E126" s="907"/>
      <c r="F126" s="907"/>
      <c r="G126" s="908"/>
      <c r="H126" s="906"/>
      <c r="I126" s="907"/>
      <c r="J126" s="907"/>
      <c r="K126" s="907"/>
      <c r="L126" s="908"/>
    </row>
    <row r="127" spans="2:12" x14ac:dyDescent="0.25">
      <c r="B127" s="906"/>
      <c r="C127" s="907"/>
      <c r="D127" s="907"/>
      <c r="E127" s="907"/>
      <c r="F127" s="907"/>
      <c r="G127" s="908"/>
      <c r="H127" s="906"/>
      <c r="I127" s="907"/>
      <c r="J127" s="907"/>
      <c r="K127" s="907"/>
      <c r="L127" s="908"/>
    </row>
    <row r="128" spans="2:12" x14ac:dyDescent="0.25">
      <c r="B128" s="906"/>
      <c r="C128" s="907"/>
      <c r="D128" s="907"/>
      <c r="E128" s="907"/>
      <c r="F128" s="907"/>
      <c r="G128" s="908"/>
      <c r="H128" s="906"/>
      <c r="I128" s="907"/>
      <c r="J128" s="907"/>
      <c r="K128" s="907"/>
      <c r="L128" s="908"/>
    </row>
    <row r="129" spans="2:12" x14ac:dyDescent="0.25">
      <c r="B129" s="906"/>
      <c r="C129" s="907"/>
      <c r="D129" s="907"/>
      <c r="E129" s="907"/>
      <c r="F129" s="907"/>
      <c r="G129" s="908"/>
      <c r="H129" s="906"/>
      <c r="I129" s="907"/>
      <c r="J129" s="907"/>
      <c r="K129" s="907"/>
      <c r="L129" s="908"/>
    </row>
    <row r="130" spans="2:12" x14ac:dyDescent="0.25">
      <c r="B130" s="906"/>
      <c r="C130" s="907"/>
      <c r="D130" s="907"/>
      <c r="E130" s="907"/>
      <c r="F130" s="907"/>
      <c r="G130" s="908"/>
      <c r="H130" s="906"/>
      <c r="I130" s="907"/>
      <c r="J130" s="907"/>
      <c r="K130" s="907"/>
      <c r="L130" s="908"/>
    </row>
    <row r="131" spans="2:12" x14ac:dyDescent="0.25">
      <c r="B131" s="906"/>
      <c r="C131" s="907"/>
      <c r="D131" s="907"/>
      <c r="E131" s="907"/>
      <c r="F131" s="907"/>
      <c r="G131" s="908"/>
      <c r="H131" s="906"/>
      <c r="I131" s="907"/>
      <c r="J131" s="907"/>
      <c r="K131" s="907"/>
      <c r="L131" s="908"/>
    </row>
    <row r="132" spans="2:12" x14ac:dyDescent="0.25">
      <c r="B132" s="906"/>
      <c r="C132" s="907"/>
      <c r="D132" s="907"/>
      <c r="E132" s="907"/>
      <c r="F132" s="907"/>
      <c r="G132" s="908"/>
      <c r="H132" s="906"/>
      <c r="I132" s="907"/>
      <c r="J132" s="907"/>
      <c r="K132" s="907"/>
      <c r="L132" s="908"/>
    </row>
    <row r="133" spans="2:12" x14ac:dyDescent="0.25">
      <c r="B133" s="906"/>
      <c r="C133" s="907"/>
      <c r="D133" s="907"/>
      <c r="E133" s="907"/>
      <c r="F133" s="907"/>
      <c r="G133" s="908"/>
      <c r="H133" s="906"/>
      <c r="I133" s="907"/>
      <c r="J133" s="907"/>
      <c r="K133" s="907"/>
      <c r="L133" s="908"/>
    </row>
    <row r="134" spans="2:12" x14ac:dyDescent="0.25">
      <c r="B134" s="906"/>
      <c r="C134" s="907"/>
      <c r="D134" s="907"/>
      <c r="E134" s="907"/>
      <c r="F134" s="907"/>
      <c r="G134" s="908"/>
      <c r="H134" s="906"/>
      <c r="I134" s="907"/>
      <c r="J134" s="907"/>
      <c r="K134" s="907"/>
      <c r="L134" s="908"/>
    </row>
    <row r="135" spans="2:12" x14ac:dyDescent="0.25">
      <c r="B135" s="906"/>
      <c r="C135" s="907"/>
      <c r="D135" s="907"/>
      <c r="E135" s="907"/>
      <c r="F135" s="907"/>
      <c r="G135" s="908"/>
      <c r="H135" s="906"/>
      <c r="I135" s="907"/>
      <c r="J135" s="907"/>
      <c r="K135" s="907"/>
      <c r="L135" s="908"/>
    </row>
    <row r="136" spans="2:12" ht="15" customHeight="1" x14ac:dyDescent="0.25">
      <c r="B136" s="1034" t="s">
        <v>1195</v>
      </c>
      <c r="C136" s="1035"/>
      <c r="D136" s="1035"/>
      <c r="E136" s="1035"/>
      <c r="F136" s="1035"/>
      <c r="G136" s="1036"/>
      <c r="H136" s="1029" t="s">
        <v>1003</v>
      </c>
      <c r="I136" s="1030"/>
      <c r="J136" s="1030"/>
      <c r="K136" s="1030"/>
      <c r="L136" s="1030"/>
    </row>
    <row r="137" spans="2:12" x14ac:dyDescent="0.25">
      <c r="B137" s="1037"/>
      <c r="C137" s="1038"/>
      <c r="D137" s="1038"/>
      <c r="E137" s="1038"/>
      <c r="F137" s="1038"/>
      <c r="G137" s="1039"/>
      <c r="H137" s="1030"/>
      <c r="I137" s="1030"/>
      <c r="J137" s="1030"/>
      <c r="K137" s="1030"/>
      <c r="L137" s="1030"/>
    </row>
    <row r="138" spans="2:12" x14ac:dyDescent="0.25">
      <c r="B138" s="906" t="s">
        <v>798</v>
      </c>
      <c r="C138" s="907"/>
      <c r="D138" s="907"/>
      <c r="E138" s="907"/>
      <c r="F138" s="907"/>
      <c r="G138" s="908"/>
      <c r="H138" s="906" t="s">
        <v>799</v>
      </c>
      <c r="I138" s="907"/>
      <c r="J138" s="907"/>
      <c r="K138" s="907"/>
      <c r="L138" s="908"/>
    </row>
    <row r="139" spans="2:12" x14ac:dyDescent="0.25">
      <c r="B139" s="906"/>
      <c r="C139" s="907"/>
      <c r="D139" s="907"/>
      <c r="E139" s="907"/>
      <c r="F139" s="907"/>
      <c r="G139" s="908"/>
      <c r="H139" s="906"/>
      <c r="I139" s="907"/>
      <c r="J139" s="907"/>
      <c r="K139" s="907"/>
      <c r="L139" s="908"/>
    </row>
    <row r="140" spans="2:12" x14ac:dyDescent="0.25">
      <c r="B140" s="906"/>
      <c r="C140" s="907"/>
      <c r="D140" s="907"/>
      <c r="E140" s="907"/>
      <c r="F140" s="907"/>
      <c r="G140" s="908"/>
      <c r="H140" s="906"/>
      <c r="I140" s="907"/>
      <c r="J140" s="907"/>
      <c r="K140" s="907"/>
      <c r="L140" s="908"/>
    </row>
    <row r="141" spans="2:12" x14ac:dyDescent="0.25">
      <c r="B141" s="906"/>
      <c r="C141" s="907"/>
      <c r="D141" s="907"/>
      <c r="E141" s="907"/>
      <c r="F141" s="907"/>
      <c r="G141" s="908"/>
      <c r="H141" s="906"/>
      <c r="I141" s="907"/>
      <c r="J141" s="907"/>
      <c r="K141" s="907"/>
      <c r="L141" s="908"/>
    </row>
    <row r="142" spans="2:12" x14ac:dyDescent="0.25">
      <c r="B142" s="906"/>
      <c r="C142" s="907"/>
      <c r="D142" s="907"/>
      <c r="E142" s="907"/>
      <c r="F142" s="907"/>
      <c r="G142" s="908"/>
      <c r="H142" s="906"/>
      <c r="I142" s="907"/>
      <c r="J142" s="907"/>
      <c r="K142" s="907"/>
      <c r="L142" s="908"/>
    </row>
    <row r="143" spans="2:12" x14ac:dyDescent="0.25">
      <c r="B143" s="906"/>
      <c r="C143" s="907"/>
      <c r="D143" s="907"/>
      <c r="E143" s="907"/>
      <c r="F143" s="907"/>
      <c r="G143" s="908"/>
      <c r="H143" s="906"/>
      <c r="I143" s="907"/>
      <c r="J143" s="907"/>
      <c r="K143" s="907"/>
      <c r="L143" s="908"/>
    </row>
    <row r="144" spans="2:12" x14ac:dyDescent="0.25">
      <c r="B144" s="906"/>
      <c r="C144" s="907"/>
      <c r="D144" s="907"/>
      <c r="E144" s="907"/>
      <c r="F144" s="907"/>
      <c r="G144" s="908"/>
      <c r="H144" s="906"/>
      <c r="I144" s="907"/>
      <c r="J144" s="907"/>
      <c r="K144" s="907"/>
      <c r="L144" s="908"/>
    </row>
    <row r="145" spans="2:12" x14ac:dyDescent="0.25">
      <c r="B145" s="906"/>
      <c r="C145" s="907"/>
      <c r="D145" s="907"/>
      <c r="E145" s="907"/>
      <c r="F145" s="907"/>
      <c r="G145" s="908"/>
      <c r="H145" s="906"/>
      <c r="I145" s="907"/>
      <c r="J145" s="907"/>
      <c r="K145" s="907"/>
      <c r="L145" s="908"/>
    </row>
    <row r="146" spans="2:12" x14ac:dyDescent="0.25">
      <c r="B146" s="906"/>
      <c r="C146" s="907"/>
      <c r="D146" s="907"/>
      <c r="E146" s="907"/>
      <c r="F146" s="907"/>
      <c r="G146" s="908"/>
      <c r="H146" s="906"/>
      <c r="I146" s="907"/>
      <c r="J146" s="907"/>
      <c r="K146" s="907"/>
      <c r="L146" s="908"/>
    </row>
    <row r="147" spans="2:12" x14ac:dyDescent="0.25">
      <c r="B147" s="906"/>
      <c r="C147" s="907"/>
      <c r="D147" s="907"/>
      <c r="E147" s="907"/>
      <c r="F147" s="907"/>
      <c r="G147" s="908"/>
      <c r="H147" s="906"/>
      <c r="I147" s="907"/>
      <c r="J147" s="907"/>
      <c r="K147" s="907"/>
      <c r="L147" s="908"/>
    </row>
    <row r="148" spans="2:12" x14ac:dyDescent="0.25">
      <c r="B148" s="906"/>
      <c r="C148" s="907"/>
      <c r="D148" s="907"/>
      <c r="E148" s="907"/>
      <c r="F148" s="907"/>
      <c r="G148" s="908"/>
      <c r="H148" s="906"/>
      <c r="I148" s="907"/>
      <c r="J148" s="907"/>
      <c r="K148" s="907"/>
      <c r="L148" s="908"/>
    </row>
    <row r="149" spans="2:12" x14ac:dyDescent="0.25">
      <c r="B149" s="906"/>
      <c r="C149" s="907"/>
      <c r="D149" s="907"/>
      <c r="E149" s="907"/>
      <c r="F149" s="907"/>
      <c r="G149" s="908"/>
      <c r="H149" s="906"/>
      <c r="I149" s="907"/>
      <c r="J149" s="907"/>
      <c r="K149" s="907"/>
      <c r="L149" s="908"/>
    </row>
    <row r="150" spans="2:12" x14ac:dyDescent="0.25">
      <c r="B150" s="906"/>
      <c r="C150" s="907"/>
      <c r="D150" s="907"/>
      <c r="E150" s="907"/>
      <c r="F150" s="907"/>
      <c r="G150" s="908"/>
      <c r="H150" s="906"/>
      <c r="I150" s="907"/>
      <c r="J150" s="907"/>
      <c r="K150" s="907"/>
      <c r="L150" s="908"/>
    </row>
    <row r="151" spans="2:12" x14ac:dyDescent="0.25">
      <c r="B151" s="906"/>
      <c r="C151" s="907"/>
      <c r="D151" s="907"/>
      <c r="E151" s="907"/>
      <c r="F151" s="907"/>
      <c r="G151" s="908"/>
      <c r="H151" s="906"/>
      <c r="I151" s="907"/>
      <c r="J151" s="907"/>
      <c r="K151" s="907"/>
      <c r="L151" s="908"/>
    </row>
    <row r="152" spans="2:12" x14ac:dyDescent="0.25">
      <c r="B152" s="1029" t="s">
        <v>918</v>
      </c>
      <c r="C152" s="1030"/>
      <c r="D152" s="1030"/>
      <c r="E152" s="1030"/>
      <c r="F152" s="1030"/>
      <c r="G152" s="1030"/>
      <c r="H152" s="1029" t="s">
        <v>1196</v>
      </c>
      <c r="I152" s="1030"/>
      <c r="J152" s="1030"/>
      <c r="K152" s="1030"/>
      <c r="L152" s="1030"/>
    </row>
    <row r="153" spans="2:12" x14ac:dyDescent="0.25">
      <c r="B153" s="1030"/>
      <c r="C153" s="1030"/>
      <c r="D153" s="1030"/>
      <c r="E153" s="1030"/>
      <c r="F153" s="1030"/>
      <c r="G153" s="1030"/>
      <c r="H153" s="1030"/>
      <c r="I153" s="1030"/>
      <c r="J153" s="1030"/>
      <c r="K153" s="1030"/>
      <c r="L153" s="1030"/>
    </row>
    <row r="154" spans="2:12" x14ac:dyDescent="0.25">
      <c r="B154" s="906" t="s">
        <v>798</v>
      </c>
      <c r="C154" s="907"/>
      <c r="D154" s="907"/>
      <c r="E154" s="907"/>
      <c r="F154" s="907"/>
      <c r="G154" s="908"/>
      <c r="H154" s="906" t="s">
        <v>799</v>
      </c>
      <c r="I154" s="907"/>
      <c r="J154" s="907"/>
      <c r="K154" s="907"/>
      <c r="L154" s="908"/>
    </row>
    <row r="155" spans="2:12" x14ac:dyDescent="0.25">
      <c r="B155" s="906"/>
      <c r="C155" s="907"/>
      <c r="D155" s="907"/>
      <c r="E155" s="907"/>
      <c r="F155" s="907"/>
      <c r="G155" s="908"/>
      <c r="H155" s="906"/>
      <c r="I155" s="907"/>
      <c r="J155" s="907"/>
      <c r="K155" s="907"/>
      <c r="L155" s="908"/>
    </row>
    <row r="156" spans="2:12" x14ac:dyDescent="0.25">
      <c r="B156" s="906"/>
      <c r="C156" s="907"/>
      <c r="D156" s="907"/>
      <c r="E156" s="907"/>
      <c r="F156" s="907"/>
      <c r="G156" s="908"/>
      <c r="H156" s="906"/>
      <c r="I156" s="907"/>
      <c r="J156" s="907"/>
      <c r="K156" s="907"/>
      <c r="L156" s="908"/>
    </row>
    <row r="157" spans="2:12" x14ac:dyDescent="0.25">
      <c r="B157" s="906"/>
      <c r="C157" s="907"/>
      <c r="D157" s="907"/>
      <c r="E157" s="907"/>
      <c r="F157" s="907"/>
      <c r="G157" s="908"/>
      <c r="H157" s="906"/>
      <c r="I157" s="907"/>
      <c r="J157" s="907"/>
      <c r="K157" s="907"/>
      <c r="L157" s="908"/>
    </row>
    <row r="158" spans="2:12" x14ac:dyDescent="0.25">
      <c r="B158" s="906"/>
      <c r="C158" s="907"/>
      <c r="D158" s="907"/>
      <c r="E158" s="907"/>
      <c r="F158" s="907"/>
      <c r="G158" s="908"/>
      <c r="H158" s="906"/>
      <c r="I158" s="907"/>
      <c r="J158" s="907"/>
      <c r="K158" s="907"/>
      <c r="L158" s="908"/>
    </row>
    <row r="159" spans="2:12" x14ac:dyDescent="0.25">
      <c r="B159" s="906"/>
      <c r="C159" s="907"/>
      <c r="D159" s="907"/>
      <c r="E159" s="907"/>
      <c r="F159" s="907"/>
      <c r="G159" s="908"/>
      <c r="H159" s="906"/>
      <c r="I159" s="907"/>
      <c r="J159" s="907"/>
      <c r="K159" s="907"/>
      <c r="L159" s="908"/>
    </row>
    <row r="160" spans="2:12" x14ac:dyDescent="0.25">
      <c r="B160" s="906"/>
      <c r="C160" s="907"/>
      <c r="D160" s="907"/>
      <c r="E160" s="907"/>
      <c r="F160" s="907"/>
      <c r="G160" s="908"/>
      <c r="H160" s="906"/>
      <c r="I160" s="907"/>
      <c r="J160" s="907"/>
      <c r="K160" s="907"/>
      <c r="L160" s="908"/>
    </row>
    <row r="161" spans="2:13" x14ac:dyDescent="0.25">
      <c r="B161" s="906"/>
      <c r="C161" s="907"/>
      <c r="D161" s="907"/>
      <c r="E161" s="907"/>
      <c r="F161" s="907"/>
      <c r="G161" s="908"/>
      <c r="H161" s="906"/>
      <c r="I161" s="907"/>
      <c r="J161" s="907"/>
      <c r="K161" s="907"/>
      <c r="L161" s="908"/>
    </row>
    <row r="162" spans="2:13" x14ac:dyDescent="0.25">
      <c r="B162" s="906"/>
      <c r="C162" s="907"/>
      <c r="D162" s="907"/>
      <c r="E162" s="907"/>
      <c r="F162" s="907"/>
      <c r="G162" s="908"/>
      <c r="H162" s="906"/>
      <c r="I162" s="907"/>
      <c r="J162" s="907"/>
      <c r="K162" s="907"/>
      <c r="L162" s="908"/>
    </row>
    <row r="163" spans="2:13" x14ac:dyDescent="0.25">
      <c r="B163" s="906"/>
      <c r="C163" s="907"/>
      <c r="D163" s="907"/>
      <c r="E163" s="907"/>
      <c r="F163" s="907"/>
      <c r="G163" s="908"/>
      <c r="H163" s="906"/>
      <c r="I163" s="907"/>
      <c r="J163" s="907"/>
      <c r="K163" s="907"/>
      <c r="L163" s="908"/>
    </row>
    <row r="164" spans="2:13" x14ac:dyDescent="0.25">
      <c r="B164" s="906"/>
      <c r="C164" s="907"/>
      <c r="D164" s="907"/>
      <c r="E164" s="907"/>
      <c r="F164" s="907"/>
      <c r="G164" s="908"/>
      <c r="H164" s="906"/>
      <c r="I164" s="907"/>
      <c r="J164" s="907"/>
      <c r="K164" s="907"/>
      <c r="L164" s="908"/>
    </row>
    <row r="165" spans="2:13" x14ac:dyDescent="0.25">
      <c r="B165" s="906"/>
      <c r="C165" s="907"/>
      <c r="D165" s="907"/>
      <c r="E165" s="907"/>
      <c r="F165" s="907"/>
      <c r="G165" s="908"/>
      <c r="H165" s="906"/>
      <c r="I165" s="907"/>
      <c r="J165" s="907"/>
      <c r="K165" s="907"/>
      <c r="L165" s="908"/>
    </row>
    <row r="166" spans="2:13" x14ac:dyDescent="0.25">
      <c r="B166" s="906"/>
      <c r="C166" s="907"/>
      <c r="D166" s="907"/>
      <c r="E166" s="907"/>
      <c r="F166" s="907"/>
      <c r="G166" s="908"/>
      <c r="H166" s="906"/>
      <c r="I166" s="907"/>
      <c r="J166" s="907"/>
      <c r="K166" s="907"/>
      <c r="L166" s="908"/>
    </row>
    <row r="167" spans="2:13" x14ac:dyDescent="0.25">
      <c r="B167" s="906"/>
      <c r="C167" s="907"/>
      <c r="D167" s="907"/>
      <c r="E167" s="907"/>
      <c r="F167" s="907"/>
      <c r="G167" s="908"/>
      <c r="H167" s="906"/>
      <c r="I167" s="907"/>
      <c r="J167" s="907"/>
      <c r="K167" s="907"/>
      <c r="L167" s="908"/>
    </row>
    <row r="168" spans="2:13" ht="15" customHeight="1" x14ac:dyDescent="0.25">
      <c r="B168" s="1034" t="s">
        <v>1197</v>
      </c>
      <c r="C168" s="1035"/>
      <c r="D168" s="1035"/>
      <c r="E168" s="1035"/>
      <c r="F168" s="1035"/>
      <c r="G168" s="1036"/>
      <c r="H168" s="1034" t="s">
        <v>1198</v>
      </c>
      <c r="I168" s="1035"/>
      <c r="J168" s="1035"/>
      <c r="K168" s="1035"/>
      <c r="L168" s="1035"/>
      <c r="M168" s="1036"/>
    </row>
    <row r="169" spans="2:13" x14ac:dyDescent="0.25">
      <c r="B169" s="1037"/>
      <c r="C169" s="1038"/>
      <c r="D169" s="1038"/>
      <c r="E169" s="1038"/>
      <c r="F169" s="1038"/>
      <c r="G169" s="1039"/>
      <c r="H169" s="1037"/>
      <c r="I169" s="1038"/>
      <c r="J169" s="1038"/>
      <c r="K169" s="1038"/>
      <c r="L169" s="1038"/>
      <c r="M169" s="1039"/>
    </row>
    <row r="170" spans="2:13" x14ac:dyDescent="0.25">
      <c r="B170" s="906" t="s">
        <v>798</v>
      </c>
      <c r="C170" s="907"/>
      <c r="D170" s="907"/>
      <c r="E170" s="907"/>
      <c r="F170" s="907"/>
      <c r="G170" s="908"/>
      <c r="H170" s="906" t="s">
        <v>799</v>
      </c>
      <c r="I170" s="907"/>
      <c r="J170" s="907"/>
      <c r="K170" s="907"/>
      <c r="L170" s="908"/>
    </row>
    <row r="171" spans="2:13" x14ac:dyDescent="0.25">
      <c r="B171" s="906"/>
      <c r="C171" s="907"/>
      <c r="D171" s="907"/>
      <c r="E171" s="907"/>
      <c r="F171" s="907"/>
      <c r="G171" s="908"/>
      <c r="H171" s="906"/>
      <c r="I171" s="907"/>
      <c r="J171" s="907"/>
      <c r="K171" s="907"/>
      <c r="L171" s="908"/>
    </row>
    <row r="172" spans="2:13" x14ac:dyDescent="0.25">
      <c r="B172" s="906"/>
      <c r="C172" s="907"/>
      <c r="D172" s="907"/>
      <c r="E172" s="907"/>
      <c r="F172" s="907"/>
      <c r="G172" s="908"/>
      <c r="H172" s="906"/>
      <c r="I172" s="907"/>
      <c r="J172" s="907"/>
      <c r="K172" s="907"/>
      <c r="L172" s="908"/>
    </row>
    <row r="173" spans="2:13" x14ac:dyDescent="0.25">
      <c r="B173" s="906"/>
      <c r="C173" s="907"/>
      <c r="D173" s="907"/>
      <c r="E173" s="907"/>
      <c r="F173" s="907"/>
      <c r="G173" s="908"/>
      <c r="H173" s="906"/>
      <c r="I173" s="907"/>
      <c r="J173" s="907"/>
      <c r="K173" s="907"/>
      <c r="L173" s="908"/>
    </row>
    <row r="174" spans="2:13" x14ac:dyDescent="0.25">
      <c r="B174" s="906"/>
      <c r="C174" s="907"/>
      <c r="D174" s="907"/>
      <c r="E174" s="907"/>
      <c r="F174" s="907"/>
      <c r="G174" s="908"/>
      <c r="H174" s="906"/>
      <c r="I174" s="907"/>
      <c r="J174" s="907"/>
      <c r="K174" s="907"/>
      <c r="L174" s="908"/>
    </row>
    <row r="175" spans="2:13" x14ac:dyDescent="0.25">
      <c r="B175" s="906"/>
      <c r="C175" s="907"/>
      <c r="D175" s="907"/>
      <c r="E175" s="907"/>
      <c r="F175" s="907"/>
      <c r="G175" s="908"/>
      <c r="H175" s="906"/>
      <c r="I175" s="907"/>
      <c r="J175" s="907"/>
      <c r="K175" s="907"/>
      <c r="L175" s="908"/>
    </row>
    <row r="176" spans="2:13" x14ac:dyDescent="0.25">
      <c r="B176" s="906"/>
      <c r="C176" s="907"/>
      <c r="D176" s="907"/>
      <c r="E176" s="907"/>
      <c r="F176" s="907"/>
      <c r="G176" s="908"/>
      <c r="H176" s="906"/>
      <c r="I176" s="907"/>
      <c r="J176" s="907"/>
      <c r="K176" s="907"/>
      <c r="L176" s="908"/>
    </row>
    <row r="177" spans="2:13" x14ac:dyDescent="0.25">
      <c r="B177" s="906"/>
      <c r="C177" s="907"/>
      <c r="D177" s="907"/>
      <c r="E177" s="907"/>
      <c r="F177" s="907"/>
      <c r="G177" s="908"/>
      <c r="H177" s="906"/>
      <c r="I177" s="907"/>
      <c r="J177" s="907"/>
      <c r="K177" s="907"/>
      <c r="L177" s="908"/>
    </row>
    <row r="178" spans="2:13" x14ac:dyDescent="0.25">
      <c r="B178" s="906"/>
      <c r="C178" s="907"/>
      <c r="D178" s="907"/>
      <c r="E178" s="907"/>
      <c r="F178" s="907"/>
      <c r="G178" s="908"/>
      <c r="H178" s="906"/>
      <c r="I178" s="907"/>
      <c r="J178" s="907"/>
      <c r="K178" s="907"/>
      <c r="L178" s="908"/>
    </row>
    <row r="179" spans="2:13" x14ac:dyDescent="0.25">
      <c r="B179" s="906"/>
      <c r="C179" s="907"/>
      <c r="D179" s="907"/>
      <c r="E179" s="907"/>
      <c r="F179" s="907"/>
      <c r="G179" s="908"/>
      <c r="H179" s="906"/>
      <c r="I179" s="907"/>
      <c r="J179" s="907"/>
      <c r="K179" s="907"/>
      <c r="L179" s="908"/>
    </row>
    <row r="180" spans="2:13" x14ac:dyDescent="0.25">
      <c r="B180" s="906"/>
      <c r="C180" s="907"/>
      <c r="D180" s="907"/>
      <c r="E180" s="907"/>
      <c r="F180" s="907"/>
      <c r="G180" s="908"/>
      <c r="H180" s="906"/>
      <c r="I180" s="907"/>
      <c r="J180" s="907"/>
      <c r="K180" s="907"/>
      <c r="L180" s="908"/>
    </row>
    <row r="181" spans="2:13" x14ac:dyDescent="0.25">
      <c r="B181" s="906"/>
      <c r="C181" s="907"/>
      <c r="D181" s="907"/>
      <c r="E181" s="907"/>
      <c r="F181" s="907"/>
      <c r="G181" s="908"/>
      <c r="H181" s="906"/>
      <c r="I181" s="907"/>
      <c r="J181" s="907"/>
      <c r="K181" s="907"/>
      <c r="L181" s="908"/>
    </row>
    <row r="182" spans="2:13" x14ac:dyDescent="0.25">
      <c r="B182" s="906"/>
      <c r="C182" s="907"/>
      <c r="D182" s="907"/>
      <c r="E182" s="907"/>
      <c r="F182" s="907"/>
      <c r="G182" s="908"/>
      <c r="H182" s="906"/>
      <c r="I182" s="907"/>
      <c r="J182" s="907"/>
      <c r="K182" s="907"/>
      <c r="L182" s="908"/>
    </row>
    <row r="183" spans="2:13" x14ac:dyDescent="0.25">
      <c r="B183" s="906"/>
      <c r="C183" s="907"/>
      <c r="D183" s="907"/>
      <c r="E183" s="907"/>
      <c r="F183" s="907"/>
      <c r="G183" s="908"/>
      <c r="H183" s="906"/>
      <c r="I183" s="907"/>
      <c r="J183" s="907"/>
      <c r="K183" s="907"/>
      <c r="L183" s="908"/>
    </row>
    <row r="184" spans="2:13" ht="15" customHeight="1" x14ac:dyDescent="0.25">
      <c r="B184" s="1034" t="s">
        <v>1199</v>
      </c>
      <c r="C184" s="1035"/>
      <c r="D184" s="1035"/>
      <c r="E184" s="1035"/>
      <c r="F184" s="1035"/>
      <c r="G184" s="1036"/>
      <c r="H184" s="1034" t="s">
        <v>1200</v>
      </c>
      <c r="I184" s="1035"/>
      <c r="J184" s="1035"/>
      <c r="K184" s="1035"/>
      <c r="L184" s="1035"/>
      <c r="M184" s="1036"/>
    </row>
    <row r="185" spans="2:13" x14ac:dyDescent="0.25">
      <c r="B185" s="1037"/>
      <c r="C185" s="1038"/>
      <c r="D185" s="1038"/>
      <c r="E185" s="1038"/>
      <c r="F185" s="1038"/>
      <c r="G185" s="1039"/>
      <c r="H185" s="1037"/>
      <c r="I185" s="1038"/>
      <c r="J185" s="1038"/>
      <c r="K185" s="1038"/>
      <c r="L185" s="1038"/>
      <c r="M185" s="1039"/>
    </row>
    <row r="186" spans="2:13" x14ac:dyDescent="0.25">
      <c r="B186" s="906" t="s">
        <v>798</v>
      </c>
      <c r="C186" s="907"/>
      <c r="D186" s="907"/>
      <c r="E186" s="907"/>
      <c r="F186" s="907"/>
      <c r="G186" s="908"/>
      <c r="H186" s="906" t="s">
        <v>799</v>
      </c>
      <c r="I186" s="907"/>
      <c r="J186" s="907"/>
      <c r="K186" s="907"/>
      <c r="L186" s="908"/>
    </row>
    <row r="187" spans="2:13" x14ac:dyDescent="0.25">
      <c r="B187" s="906"/>
      <c r="C187" s="907"/>
      <c r="D187" s="907"/>
      <c r="E187" s="907"/>
      <c r="F187" s="907"/>
      <c r="G187" s="908"/>
      <c r="H187" s="906"/>
      <c r="I187" s="907"/>
      <c r="J187" s="907"/>
      <c r="K187" s="907"/>
      <c r="L187" s="908"/>
    </row>
    <row r="188" spans="2:13" x14ac:dyDescent="0.25">
      <c r="B188" s="906"/>
      <c r="C188" s="907"/>
      <c r="D188" s="907"/>
      <c r="E188" s="907"/>
      <c r="F188" s="907"/>
      <c r="G188" s="908"/>
      <c r="H188" s="906"/>
      <c r="I188" s="907"/>
      <c r="J188" s="907"/>
      <c r="K188" s="907"/>
      <c r="L188" s="908"/>
    </row>
    <row r="189" spans="2:13" x14ac:dyDescent="0.25">
      <c r="B189" s="906"/>
      <c r="C189" s="907"/>
      <c r="D189" s="907"/>
      <c r="E189" s="907"/>
      <c r="F189" s="907"/>
      <c r="G189" s="908"/>
      <c r="H189" s="906"/>
      <c r="I189" s="907"/>
      <c r="J189" s="907"/>
      <c r="K189" s="907"/>
      <c r="L189" s="908"/>
    </row>
    <row r="190" spans="2:13" x14ac:dyDescent="0.25">
      <c r="B190" s="906"/>
      <c r="C190" s="907"/>
      <c r="D190" s="907"/>
      <c r="E190" s="907"/>
      <c r="F190" s="907"/>
      <c r="G190" s="908"/>
      <c r="H190" s="906"/>
      <c r="I190" s="907"/>
      <c r="J190" s="907"/>
      <c r="K190" s="907"/>
      <c r="L190" s="908"/>
    </row>
    <row r="191" spans="2:13" x14ac:dyDescent="0.25">
      <c r="B191" s="906"/>
      <c r="C191" s="907"/>
      <c r="D191" s="907"/>
      <c r="E191" s="907"/>
      <c r="F191" s="907"/>
      <c r="G191" s="908"/>
      <c r="H191" s="906"/>
      <c r="I191" s="907"/>
      <c r="J191" s="907"/>
      <c r="K191" s="907"/>
      <c r="L191" s="908"/>
    </row>
    <row r="192" spans="2:13" x14ac:dyDescent="0.25">
      <c r="B192" s="906"/>
      <c r="C192" s="907"/>
      <c r="D192" s="907"/>
      <c r="E192" s="907"/>
      <c r="F192" s="907"/>
      <c r="G192" s="908"/>
      <c r="H192" s="906"/>
      <c r="I192" s="907"/>
      <c r="J192" s="907"/>
      <c r="K192" s="907"/>
      <c r="L192" s="908"/>
    </row>
    <row r="193" spans="2:12" x14ac:dyDescent="0.25">
      <c r="B193" s="906"/>
      <c r="C193" s="907"/>
      <c r="D193" s="907"/>
      <c r="E193" s="907"/>
      <c r="F193" s="907"/>
      <c r="G193" s="908"/>
      <c r="H193" s="906"/>
      <c r="I193" s="907"/>
      <c r="J193" s="907"/>
      <c r="K193" s="907"/>
      <c r="L193" s="908"/>
    </row>
    <row r="194" spans="2:12" x14ac:dyDescent="0.25">
      <c r="B194" s="906"/>
      <c r="C194" s="907"/>
      <c r="D194" s="907"/>
      <c r="E194" s="907"/>
      <c r="F194" s="907"/>
      <c r="G194" s="908"/>
      <c r="H194" s="906"/>
      <c r="I194" s="907"/>
      <c r="J194" s="907"/>
      <c r="K194" s="907"/>
      <c r="L194" s="908"/>
    </row>
    <row r="195" spans="2:12" x14ac:dyDescent="0.25">
      <c r="B195" s="906"/>
      <c r="C195" s="907"/>
      <c r="D195" s="907"/>
      <c r="E195" s="907"/>
      <c r="F195" s="907"/>
      <c r="G195" s="908"/>
      <c r="H195" s="906"/>
      <c r="I195" s="907"/>
      <c r="J195" s="907"/>
      <c r="K195" s="907"/>
      <c r="L195" s="908"/>
    </row>
    <row r="196" spans="2:12" x14ac:dyDescent="0.25">
      <c r="B196" s="906"/>
      <c r="C196" s="907"/>
      <c r="D196" s="907"/>
      <c r="E196" s="907"/>
      <c r="F196" s="907"/>
      <c r="G196" s="908"/>
      <c r="H196" s="906"/>
      <c r="I196" s="907"/>
      <c r="J196" s="907"/>
      <c r="K196" s="907"/>
      <c r="L196" s="908"/>
    </row>
    <row r="197" spans="2:12" x14ac:dyDescent="0.25">
      <c r="B197" s="906"/>
      <c r="C197" s="907"/>
      <c r="D197" s="907"/>
      <c r="E197" s="907"/>
      <c r="F197" s="907"/>
      <c r="G197" s="908"/>
      <c r="H197" s="906"/>
      <c r="I197" s="907"/>
      <c r="J197" s="907"/>
      <c r="K197" s="907"/>
      <c r="L197" s="908"/>
    </row>
    <row r="198" spans="2:12" x14ac:dyDescent="0.25">
      <c r="B198" s="906"/>
      <c r="C198" s="907"/>
      <c r="D198" s="907"/>
      <c r="E198" s="907"/>
      <c r="F198" s="907"/>
      <c r="G198" s="908"/>
      <c r="H198" s="906"/>
      <c r="I198" s="907"/>
      <c r="J198" s="907"/>
      <c r="K198" s="907"/>
      <c r="L198" s="908"/>
    </row>
    <row r="199" spans="2:12" x14ac:dyDescent="0.25">
      <c r="B199" s="906"/>
      <c r="C199" s="907"/>
      <c r="D199" s="907"/>
      <c r="E199" s="907"/>
      <c r="F199" s="907"/>
      <c r="G199" s="908"/>
      <c r="H199" s="906"/>
      <c r="I199" s="907"/>
      <c r="J199" s="907"/>
      <c r="K199" s="907"/>
      <c r="L199" s="908"/>
    </row>
    <row r="200" spans="2:12" x14ac:dyDescent="0.25">
      <c r="B200" s="1029" t="s">
        <v>966</v>
      </c>
      <c r="C200" s="1030"/>
      <c r="D200" s="1030"/>
      <c r="E200" s="1030"/>
      <c r="F200" s="1030"/>
      <c r="G200" s="1030"/>
      <c r="H200" s="1029" t="s">
        <v>967</v>
      </c>
      <c r="I200" s="1030"/>
      <c r="J200" s="1030"/>
      <c r="K200" s="1030"/>
      <c r="L200" s="1030"/>
    </row>
    <row r="201" spans="2:12" x14ac:dyDescent="0.25">
      <c r="B201" s="1030"/>
      <c r="C201" s="1030"/>
      <c r="D201" s="1030"/>
      <c r="E201" s="1030"/>
      <c r="F201" s="1030"/>
      <c r="G201" s="1030"/>
      <c r="H201" s="1030"/>
      <c r="I201" s="1030"/>
      <c r="J201" s="1030"/>
      <c r="K201" s="1030"/>
      <c r="L201" s="1030"/>
    </row>
    <row r="202" spans="2:12" x14ac:dyDescent="0.25">
      <c r="B202" s="906" t="s">
        <v>798</v>
      </c>
      <c r="C202" s="907"/>
      <c r="D202" s="907"/>
      <c r="E202" s="907"/>
      <c r="F202" s="907"/>
      <c r="G202" s="908"/>
      <c r="H202" s="906" t="s">
        <v>799</v>
      </c>
      <c r="I202" s="907"/>
      <c r="J202" s="907"/>
      <c r="K202" s="907"/>
      <c r="L202" s="908"/>
    </row>
    <row r="203" spans="2:12" x14ac:dyDescent="0.25">
      <c r="B203" s="906"/>
      <c r="C203" s="907"/>
      <c r="D203" s="907"/>
      <c r="E203" s="907"/>
      <c r="F203" s="907"/>
      <c r="G203" s="908"/>
      <c r="H203" s="906"/>
      <c r="I203" s="907"/>
      <c r="J203" s="907"/>
      <c r="K203" s="907"/>
      <c r="L203" s="908"/>
    </row>
    <row r="204" spans="2:12" x14ac:dyDescent="0.25">
      <c r="B204" s="906"/>
      <c r="C204" s="907"/>
      <c r="D204" s="907"/>
      <c r="E204" s="907"/>
      <c r="F204" s="907"/>
      <c r="G204" s="908"/>
      <c r="H204" s="906"/>
      <c r="I204" s="907"/>
      <c r="J204" s="907"/>
      <c r="K204" s="907"/>
      <c r="L204" s="908"/>
    </row>
    <row r="205" spans="2:12" x14ac:dyDescent="0.25">
      <c r="B205" s="906"/>
      <c r="C205" s="907"/>
      <c r="D205" s="907"/>
      <c r="E205" s="907"/>
      <c r="F205" s="907"/>
      <c r="G205" s="908"/>
      <c r="H205" s="906"/>
      <c r="I205" s="907"/>
      <c r="J205" s="907"/>
      <c r="K205" s="907"/>
      <c r="L205" s="908"/>
    </row>
    <row r="206" spans="2:12" x14ac:dyDescent="0.25">
      <c r="B206" s="906"/>
      <c r="C206" s="907"/>
      <c r="D206" s="907"/>
      <c r="E206" s="907"/>
      <c r="F206" s="907"/>
      <c r="G206" s="908"/>
      <c r="H206" s="906"/>
      <c r="I206" s="907"/>
      <c r="J206" s="907"/>
      <c r="K206" s="907"/>
      <c r="L206" s="908"/>
    </row>
    <row r="207" spans="2:12" x14ac:dyDescent="0.25">
      <c r="B207" s="906"/>
      <c r="C207" s="907"/>
      <c r="D207" s="907"/>
      <c r="E207" s="907"/>
      <c r="F207" s="907"/>
      <c r="G207" s="908"/>
      <c r="H207" s="906"/>
      <c r="I207" s="907"/>
      <c r="J207" s="907"/>
      <c r="K207" s="907"/>
      <c r="L207" s="908"/>
    </row>
    <row r="208" spans="2:12" x14ac:dyDescent="0.25">
      <c r="B208" s="906"/>
      <c r="C208" s="907"/>
      <c r="D208" s="907"/>
      <c r="E208" s="907"/>
      <c r="F208" s="907"/>
      <c r="G208" s="908"/>
      <c r="H208" s="906"/>
      <c r="I208" s="907"/>
      <c r="J208" s="907"/>
      <c r="K208" s="907"/>
      <c r="L208" s="908"/>
    </row>
    <row r="209" spans="2:12" x14ac:dyDescent="0.25">
      <c r="B209" s="906"/>
      <c r="C209" s="907"/>
      <c r="D209" s="907"/>
      <c r="E209" s="907"/>
      <c r="F209" s="907"/>
      <c r="G209" s="908"/>
      <c r="H209" s="906"/>
      <c r="I209" s="907"/>
      <c r="J209" s="907"/>
      <c r="K209" s="907"/>
      <c r="L209" s="908"/>
    </row>
    <row r="210" spans="2:12" x14ac:dyDescent="0.25">
      <c r="B210" s="906"/>
      <c r="C210" s="907"/>
      <c r="D210" s="907"/>
      <c r="E210" s="907"/>
      <c r="F210" s="907"/>
      <c r="G210" s="908"/>
      <c r="H210" s="906"/>
      <c r="I210" s="907"/>
      <c r="J210" s="907"/>
      <c r="K210" s="907"/>
      <c r="L210" s="908"/>
    </row>
    <row r="211" spans="2:12" x14ac:dyDescent="0.25">
      <c r="B211" s="906"/>
      <c r="C211" s="907"/>
      <c r="D211" s="907"/>
      <c r="E211" s="907"/>
      <c r="F211" s="907"/>
      <c r="G211" s="908"/>
      <c r="H211" s="906"/>
      <c r="I211" s="907"/>
      <c r="J211" s="907"/>
      <c r="K211" s="907"/>
      <c r="L211" s="908"/>
    </row>
    <row r="212" spans="2:12" x14ac:dyDescent="0.25">
      <c r="B212" s="906"/>
      <c r="C212" s="907"/>
      <c r="D212" s="907"/>
      <c r="E212" s="907"/>
      <c r="F212" s="907"/>
      <c r="G212" s="908"/>
      <c r="H212" s="906"/>
      <c r="I212" s="907"/>
      <c r="J212" s="907"/>
      <c r="K212" s="907"/>
      <c r="L212" s="908"/>
    </row>
    <row r="213" spans="2:12" x14ac:dyDescent="0.25">
      <c r="B213" s="906"/>
      <c r="C213" s="907"/>
      <c r="D213" s="907"/>
      <c r="E213" s="907"/>
      <c r="F213" s="907"/>
      <c r="G213" s="908"/>
      <c r="H213" s="906"/>
      <c r="I213" s="907"/>
      <c r="J213" s="907"/>
      <c r="K213" s="907"/>
      <c r="L213" s="908"/>
    </row>
    <row r="214" spans="2:12" x14ac:dyDescent="0.25">
      <c r="B214" s="906"/>
      <c r="C214" s="907"/>
      <c r="D214" s="907"/>
      <c r="E214" s="907"/>
      <c r="F214" s="907"/>
      <c r="G214" s="908"/>
      <c r="H214" s="906"/>
      <c r="I214" s="907"/>
      <c r="J214" s="907"/>
      <c r="K214" s="907"/>
      <c r="L214" s="908"/>
    </row>
    <row r="215" spans="2:12" x14ac:dyDescent="0.25">
      <c r="B215" s="906"/>
      <c r="C215" s="907"/>
      <c r="D215" s="907"/>
      <c r="E215" s="907"/>
      <c r="F215" s="907"/>
      <c r="G215" s="908"/>
      <c r="H215" s="906"/>
      <c r="I215" s="907"/>
      <c r="J215" s="907"/>
      <c r="K215" s="907"/>
      <c r="L215" s="908"/>
    </row>
    <row r="216" spans="2:12" ht="15" customHeight="1" x14ac:dyDescent="0.25">
      <c r="B216" s="1034" t="s">
        <v>1066</v>
      </c>
      <c r="C216" s="1035"/>
      <c r="D216" s="1035"/>
      <c r="E216" s="1035"/>
      <c r="F216" s="1035"/>
      <c r="G216" s="1036"/>
      <c r="H216" s="1034" t="s">
        <v>1201</v>
      </c>
      <c r="I216" s="1035"/>
      <c r="J216" s="1035"/>
      <c r="K216" s="1035"/>
      <c r="L216" s="1036"/>
    </row>
    <row r="217" spans="2:12" x14ac:dyDescent="0.25">
      <c r="B217" s="1037"/>
      <c r="C217" s="1038"/>
      <c r="D217" s="1038"/>
      <c r="E217" s="1038"/>
      <c r="F217" s="1038"/>
      <c r="G217" s="1039"/>
      <c r="H217" s="1037"/>
      <c r="I217" s="1038"/>
      <c r="J217" s="1038"/>
      <c r="K217" s="1038"/>
      <c r="L217" s="1039"/>
    </row>
    <row r="218" spans="2:12" x14ac:dyDescent="0.25">
      <c r="B218" s="906" t="s">
        <v>798</v>
      </c>
      <c r="C218" s="907"/>
      <c r="D218" s="907"/>
      <c r="E218" s="907"/>
      <c r="F218" s="907"/>
      <c r="G218" s="908"/>
      <c r="H218" s="906" t="s">
        <v>799</v>
      </c>
      <c r="I218" s="907"/>
      <c r="J218" s="907"/>
      <c r="K218" s="907"/>
      <c r="L218" s="908"/>
    </row>
    <row r="219" spans="2:12" x14ac:dyDescent="0.25">
      <c r="B219" s="906"/>
      <c r="C219" s="907"/>
      <c r="D219" s="907"/>
      <c r="E219" s="907"/>
      <c r="F219" s="907"/>
      <c r="G219" s="908"/>
      <c r="H219" s="906"/>
      <c r="I219" s="907"/>
      <c r="J219" s="907"/>
      <c r="K219" s="907"/>
      <c r="L219" s="908"/>
    </row>
    <row r="220" spans="2:12" x14ac:dyDescent="0.25">
      <c r="B220" s="906"/>
      <c r="C220" s="907"/>
      <c r="D220" s="907"/>
      <c r="E220" s="907"/>
      <c r="F220" s="907"/>
      <c r="G220" s="908"/>
      <c r="H220" s="906"/>
      <c r="I220" s="907"/>
      <c r="J220" s="907"/>
      <c r="K220" s="907"/>
      <c r="L220" s="908"/>
    </row>
    <row r="221" spans="2:12" x14ac:dyDescent="0.25">
      <c r="B221" s="906"/>
      <c r="C221" s="907"/>
      <c r="D221" s="907"/>
      <c r="E221" s="907"/>
      <c r="F221" s="907"/>
      <c r="G221" s="908"/>
      <c r="H221" s="906"/>
      <c r="I221" s="907"/>
      <c r="J221" s="907"/>
      <c r="K221" s="907"/>
      <c r="L221" s="908"/>
    </row>
    <row r="222" spans="2:12" x14ac:dyDescent="0.25">
      <c r="B222" s="906"/>
      <c r="C222" s="907"/>
      <c r="D222" s="907"/>
      <c r="E222" s="907"/>
      <c r="F222" s="907"/>
      <c r="G222" s="908"/>
      <c r="H222" s="906"/>
      <c r="I222" s="907"/>
      <c r="J222" s="907"/>
      <c r="K222" s="907"/>
      <c r="L222" s="908"/>
    </row>
    <row r="223" spans="2:12" x14ac:dyDescent="0.25">
      <c r="B223" s="906"/>
      <c r="C223" s="907"/>
      <c r="D223" s="907"/>
      <c r="E223" s="907"/>
      <c r="F223" s="907"/>
      <c r="G223" s="908"/>
      <c r="H223" s="906"/>
      <c r="I223" s="907"/>
      <c r="J223" s="907"/>
      <c r="K223" s="907"/>
      <c r="L223" s="908"/>
    </row>
    <row r="224" spans="2:12" x14ac:dyDescent="0.25">
      <c r="B224" s="906"/>
      <c r="C224" s="907"/>
      <c r="D224" s="907"/>
      <c r="E224" s="907"/>
      <c r="F224" s="907"/>
      <c r="G224" s="908"/>
      <c r="H224" s="906"/>
      <c r="I224" s="907"/>
      <c r="J224" s="907"/>
      <c r="K224" s="907"/>
      <c r="L224" s="908"/>
    </row>
    <row r="225" spans="2:12" x14ac:dyDescent="0.25">
      <c r="B225" s="906"/>
      <c r="C225" s="907"/>
      <c r="D225" s="907"/>
      <c r="E225" s="907"/>
      <c r="F225" s="907"/>
      <c r="G225" s="908"/>
      <c r="H225" s="906"/>
      <c r="I225" s="907"/>
      <c r="J225" s="907"/>
      <c r="K225" s="907"/>
      <c r="L225" s="908"/>
    </row>
    <row r="226" spans="2:12" x14ac:dyDescent="0.25">
      <c r="B226" s="906"/>
      <c r="C226" s="907"/>
      <c r="D226" s="907"/>
      <c r="E226" s="907"/>
      <c r="F226" s="907"/>
      <c r="G226" s="908"/>
      <c r="H226" s="906"/>
      <c r="I226" s="907"/>
      <c r="J226" s="907"/>
      <c r="K226" s="907"/>
      <c r="L226" s="908"/>
    </row>
    <row r="227" spans="2:12" x14ac:dyDescent="0.25">
      <c r="B227" s="906"/>
      <c r="C227" s="907"/>
      <c r="D227" s="907"/>
      <c r="E227" s="907"/>
      <c r="F227" s="907"/>
      <c r="G227" s="908"/>
      <c r="H227" s="906"/>
      <c r="I227" s="907"/>
      <c r="J227" s="907"/>
      <c r="K227" s="907"/>
      <c r="L227" s="908"/>
    </row>
    <row r="228" spans="2:12" x14ac:dyDescent="0.25">
      <c r="B228" s="906"/>
      <c r="C228" s="907"/>
      <c r="D228" s="907"/>
      <c r="E228" s="907"/>
      <c r="F228" s="907"/>
      <c r="G228" s="908"/>
      <c r="H228" s="906"/>
      <c r="I228" s="907"/>
      <c r="J228" s="907"/>
      <c r="K228" s="907"/>
      <c r="L228" s="908"/>
    </row>
    <row r="229" spans="2:12" x14ac:dyDescent="0.25">
      <c r="B229" s="906"/>
      <c r="C229" s="907"/>
      <c r="D229" s="907"/>
      <c r="E229" s="907"/>
      <c r="F229" s="907"/>
      <c r="G229" s="908"/>
      <c r="H229" s="906"/>
      <c r="I229" s="907"/>
      <c r="J229" s="907"/>
      <c r="K229" s="907"/>
      <c r="L229" s="908"/>
    </row>
    <row r="230" spans="2:12" x14ac:dyDescent="0.25">
      <c r="B230" s="906"/>
      <c r="C230" s="907"/>
      <c r="D230" s="907"/>
      <c r="E230" s="907"/>
      <c r="F230" s="907"/>
      <c r="G230" s="908"/>
      <c r="H230" s="906"/>
      <c r="I230" s="907"/>
      <c r="J230" s="907"/>
      <c r="K230" s="907"/>
      <c r="L230" s="908"/>
    </row>
    <row r="231" spans="2:12" x14ac:dyDescent="0.25">
      <c r="B231" s="906"/>
      <c r="C231" s="907"/>
      <c r="D231" s="907"/>
      <c r="E231" s="907"/>
      <c r="F231" s="907"/>
      <c r="G231" s="908"/>
      <c r="H231" s="906"/>
      <c r="I231" s="907"/>
      <c r="J231" s="907"/>
      <c r="K231" s="907"/>
      <c r="L231" s="908"/>
    </row>
    <row r="232" spans="2:12" x14ac:dyDescent="0.25">
      <c r="B232" s="1029" t="s">
        <v>968</v>
      </c>
      <c r="C232" s="1030"/>
      <c r="D232" s="1030"/>
      <c r="E232" s="1030"/>
      <c r="F232" s="1030"/>
      <c r="G232" s="1030"/>
      <c r="H232" s="1029" t="s">
        <v>1202</v>
      </c>
      <c r="I232" s="1030"/>
      <c r="J232" s="1030"/>
      <c r="K232" s="1030"/>
      <c r="L232" s="1030"/>
    </row>
    <row r="233" spans="2:12" x14ac:dyDescent="0.25">
      <c r="B233" s="1030"/>
      <c r="C233" s="1030"/>
      <c r="D233" s="1030"/>
      <c r="E233" s="1030"/>
      <c r="F233" s="1030"/>
      <c r="G233" s="1030"/>
      <c r="H233" s="1030"/>
      <c r="I233" s="1030"/>
      <c r="J233" s="1030"/>
      <c r="K233" s="1030"/>
      <c r="L233" s="1030"/>
    </row>
    <row r="234" spans="2:12" x14ac:dyDescent="0.25">
      <c r="B234" s="906" t="s">
        <v>798</v>
      </c>
      <c r="C234" s="907"/>
      <c r="D234" s="907"/>
      <c r="E234" s="907"/>
      <c r="F234" s="907"/>
      <c r="G234" s="908"/>
      <c r="H234" s="906" t="s">
        <v>799</v>
      </c>
      <c r="I234" s="907"/>
      <c r="J234" s="907"/>
      <c r="K234" s="907"/>
      <c r="L234" s="908"/>
    </row>
    <row r="235" spans="2:12" x14ac:dyDescent="0.25">
      <c r="B235" s="906"/>
      <c r="C235" s="907"/>
      <c r="D235" s="907"/>
      <c r="E235" s="907"/>
      <c r="F235" s="907"/>
      <c r="G235" s="908"/>
      <c r="H235" s="906"/>
      <c r="I235" s="907"/>
      <c r="J235" s="907"/>
      <c r="K235" s="907"/>
      <c r="L235" s="908"/>
    </row>
    <row r="236" spans="2:12" x14ac:dyDescent="0.25">
      <c r="B236" s="906"/>
      <c r="C236" s="907"/>
      <c r="D236" s="907"/>
      <c r="E236" s="907"/>
      <c r="F236" s="907"/>
      <c r="G236" s="908"/>
      <c r="H236" s="906"/>
      <c r="I236" s="907"/>
      <c r="J236" s="907"/>
      <c r="K236" s="907"/>
      <c r="L236" s="908"/>
    </row>
    <row r="237" spans="2:12" x14ac:dyDescent="0.25">
      <c r="B237" s="906"/>
      <c r="C237" s="907"/>
      <c r="D237" s="907"/>
      <c r="E237" s="907"/>
      <c r="F237" s="907"/>
      <c r="G237" s="908"/>
      <c r="H237" s="906"/>
      <c r="I237" s="907"/>
      <c r="J237" s="907"/>
      <c r="K237" s="907"/>
      <c r="L237" s="908"/>
    </row>
    <row r="238" spans="2:12" x14ac:dyDescent="0.25">
      <c r="B238" s="906"/>
      <c r="C238" s="907"/>
      <c r="D238" s="907"/>
      <c r="E238" s="907"/>
      <c r="F238" s="907"/>
      <c r="G238" s="908"/>
      <c r="H238" s="906"/>
      <c r="I238" s="907"/>
      <c r="J238" s="907"/>
      <c r="K238" s="907"/>
      <c r="L238" s="908"/>
    </row>
    <row r="239" spans="2:12" x14ac:dyDescent="0.25">
      <c r="B239" s="906"/>
      <c r="C239" s="907"/>
      <c r="D239" s="907"/>
      <c r="E239" s="907"/>
      <c r="F239" s="907"/>
      <c r="G239" s="908"/>
      <c r="H239" s="906"/>
      <c r="I239" s="907"/>
      <c r="J239" s="907"/>
      <c r="K239" s="907"/>
      <c r="L239" s="908"/>
    </row>
    <row r="240" spans="2:12" x14ac:dyDescent="0.25">
      <c r="B240" s="906"/>
      <c r="C240" s="907"/>
      <c r="D240" s="907"/>
      <c r="E240" s="907"/>
      <c r="F240" s="907"/>
      <c r="G240" s="908"/>
      <c r="H240" s="906"/>
      <c r="I240" s="907"/>
      <c r="J240" s="907"/>
      <c r="K240" s="907"/>
      <c r="L240" s="908"/>
    </row>
    <row r="241" spans="2:12" x14ac:dyDescent="0.25">
      <c r="B241" s="906"/>
      <c r="C241" s="907"/>
      <c r="D241" s="907"/>
      <c r="E241" s="907"/>
      <c r="F241" s="907"/>
      <c r="G241" s="908"/>
      <c r="H241" s="906"/>
      <c r="I241" s="907"/>
      <c r="J241" s="907"/>
      <c r="K241" s="907"/>
      <c r="L241" s="908"/>
    </row>
    <row r="242" spans="2:12" x14ac:dyDescent="0.25">
      <c r="B242" s="906"/>
      <c r="C242" s="907"/>
      <c r="D242" s="907"/>
      <c r="E242" s="907"/>
      <c r="F242" s="907"/>
      <c r="G242" s="908"/>
      <c r="H242" s="906"/>
      <c r="I242" s="907"/>
      <c r="J242" s="907"/>
      <c r="K242" s="907"/>
      <c r="L242" s="908"/>
    </row>
    <row r="243" spans="2:12" x14ac:dyDescent="0.25">
      <c r="B243" s="906"/>
      <c r="C243" s="907"/>
      <c r="D243" s="907"/>
      <c r="E243" s="907"/>
      <c r="F243" s="907"/>
      <c r="G243" s="908"/>
      <c r="H243" s="906"/>
      <c r="I243" s="907"/>
      <c r="J243" s="907"/>
      <c r="K243" s="907"/>
      <c r="L243" s="908"/>
    </row>
    <row r="244" spans="2:12" x14ac:dyDescent="0.25">
      <c r="B244" s="906"/>
      <c r="C244" s="907"/>
      <c r="D244" s="907"/>
      <c r="E244" s="907"/>
      <c r="F244" s="907"/>
      <c r="G244" s="908"/>
      <c r="H244" s="906"/>
      <c r="I244" s="907"/>
      <c r="J244" s="907"/>
      <c r="K244" s="907"/>
      <c r="L244" s="908"/>
    </row>
    <row r="245" spans="2:12" x14ac:dyDescent="0.25">
      <c r="B245" s="906"/>
      <c r="C245" s="907"/>
      <c r="D245" s="907"/>
      <c r="E245" s="907"/>
      <c r="F245" s="907"/>
      <c r="G245" s="908"/>
      <c r="H245" s="906"/>
      <c r="I245" s="907"/>
      <c r="J245" s="907"/>
      <c r="K245" s="907"/>
      <c r="L245" s="908"/>
    </row>
    <row r="246" spans="2:12" x14ac:dyDescent="0.25">
      <c r="B246" s="906"/>
      <c r="C246" s="907"/>
      <c r="D246" s="907"/>
      <c r="E246" s="907"/>
      <c r="F246" s="907"/>
      <c r="G246" s="908"/>
      <c r="H246" s="906"/>
      <c r="I246" s="907"/>
      <c r="J246" s="907"/>
      <c r="K246" s="907"/>
      <c r="L246" s="908"/>
    </row>
    <row r="247" spans="2:12" x14ac:dyDescent="0.25">
      <c r="B247" s="906"/>
      <c r="C247" s="907"/>
      <c r="D247" s="907"/>
      <c r="E247" s="907"/>
      <c r="F247" s="907"/>
      <c r="G247" s="908"/>
      <c r="H247" s="906"/>
      <c r="I247" s="907"/>
      <c r="J247" s="907"/>
      <c r="K247" s="907"/>
      <c r="L247" s="908"/>
    </row>
    <row r="248" spans="2:12" x14ac:dyDescent="0.25">
      <c r="B248" s="1029" t="s">
        <v>1203</v>
      </c>
      <c r="C248" s="1030"/>
      <c r="D248" s="1030"/>
      <c r="E248" s="1030"/>
      <c r="F248" s="1030"/>
      <c r="G248" s="1030"/>
      <c r="H248" s="1029" t="s">
        <v>1067</v>
      </c>
      <c r="I248" s="1030"/>
      <c r="J248" s="1030"/>
      <c r="K248" s="1030"/>
      <c r="L248" s="1030"/>
    </row>
    <row r="249" spans="2:12" ht="27" customHeight="1" x14ac:dyDescent="0.25">
      <c r="B249" s="1030"/>
      <c r="C249" s="1030"/>
      <c r="D249" s="1030"/>
      <c r="E249" s="1030"/>
      <c r="F249" s="1030"/>
      <c r="G249" s="1030"/>
      <c r="H249" s="1030"/>
      <c r="I249" s="1030"/>
      <c r="J249" s="1030"/>
      <c r="K249" s="1030"/>
      <c r="L249" s="1030"/>
    </row>
    <row r="250" spans="2:12" x14ac:dyDescent="0.25">
      <c r="B250" s="906" t="s">
        <v>798</v>
      </c>
      <c r="C250" s="907"/>
      <c r="D250" s="907"/>
      <c r="E250" s="907"/>
      <c r="F250" s="907"/>
      <c r="G250" s="908"/>
      <c r="H250" s="906" t="s">
        <v>799</v>
      </c>
      <c r="I250" s="907"/>
      <c r="J250" s="907"/>
      <c r="K250" s="907"/>
      <c r="L250" s="908"/>
    </row>
    <row r="251" spans="2:12" x14ac:dyDescent="0.25">
      <c r="B251" s="906"/>
      <c r="C251" s="907"/>
      <c r="D251" s="907"/>
      <c r="E251" s="907"/>
      <c r="F251" s="907"/>
      <c r="G251" s="908"/>
      <c r="H251" s="906"/>
      <c r="I251" s="907"/>
      <c r="J251" s="907"/>
      <c r="K251" s="907"/>
      <c r="L251" s="908"/>
    </row>
    <row r="252" spans="2:12" x14ac:dyDescent="0.25">
      <c r="B252" s="906"/>
      <c r="C252" s="907"/>
      <c r="D252" s="907"/>
      <c r="E252" s="907"/>
      <c r="F252" s="907"/>
      <c r="G252" s="908"/>
      <c r="H252" s="906"/>
      <c r="I252" s="907"/>
      <c r="J252" s="907"/>
      <c r="K252" s="907"/>
      <c r="L252" s="908"/>
    </row>
    <row r="253" spans="2:12" x14ac:dyDescent="0.25">
      <c r="B253" s="906"/>
      <c r="C253" s="907"/>
      <c r="D253" s="907"/>
      <c r="E253" s="907"/>
      <c r="F253" s="907"/>
      <c r="G253" s="908"/>
      <c r="H253" s="906"/>
      <c r="I253" s="907"/>
      <c r="J253" s="907"/>
      <c r="K253" s="907"/>
      <c r="L253" s="908"/>
    </row>
    <row r="254" spans="2:12" x14ac:dyDescent="0.25">
      <c r="B254" s="906"/>
      <c r="C254" s="907"/>
      <c r="D254" s="907"/>
      <c r="E254" s="907"/>
      <c r="F254" s="907"/>
      <c r="G254" s="908"/>
      <c r="H254" s="906"/>
      <c r="I254" s="907"/>
      <c r="J254" s="907"/>
      <c r="K254" s="907"/>
      <c r="L254" s="908"/>
    </row>
    <row r="255" spans="2:12" x14ac:dyDescent="0.25">
      <c r="B255" s="906"/>
      <c r="C255" s="907"/>
      <c r="D255" s="907"/>
      <c r="E255" s="907"/>
      <c r="F255" s="907"/>
      <c r="G255" s="908"/>
      <c r="H255" s="906"/>
      <c r="I255" s="907"/>
      <c r="J255" s="907"/>
      <c r="K255" s="907"/>
      <c r="L255" s="908"/>
    </row>
    <row r="256" spans="2:12" x14ac:dyDescent="0.25">
      <c r="B256" s="906"/>
      <c r="C256" s="907"/>
      <c r="D256" s="907"/>
      <c r="E256" s="907"/>
      <c r="F256" s="907"/>
      <c r="G256" s="908"/>
      <c r="H256" s="906"/>
      <c r="I256" s="907"/>
      <c r="J256" s="907"/>
      <c r="K256" s="907"/>
      <c r="L256" s="908"/>
    </row>
    <row r="257" spans="2:13" x14ac:dyDescent="0.25">
      <c r="B257" s="906"/>
      <c r="C257" s="907"/>
      <c r="D257" s="907"/>
      <c r="E257" s="907"/>
      <c r="F257" s="907"/>
      <c r="G257" s="908"/>
      <c r="H257" s="906"/>
      <c r="I257" s="907"/>
      <c r="J257" s="907"/>
      <c r="K257" s="907"/>
      <c r="L257" s="908"/>
    </row>
    <row r="258" spans="2:13" x14ac:dyDescent="0.25">
      <c r="B258" s="906"/>
      <c r="C258" s="907"/>
      <c r="D258" s="907"/>
      <c r="E258" s="907"/>
      <c r="F258" s="907"/>
      <c r="G258" s="908"/>
      <c r="H258" s="906"/>
      <c r="I258" s="907"/>
      <c r="J258" s="907"/>
      <c r="K258" s="907"/>
      <c r="L258" s="908"/>
    </row>
    <row r="259" spans="2:13" x14ac:dyDescent="0.25">
      <c r="B259" s="906"/>
      <c r="C259" s="907"/>
      <c r="D259" s="907"/>
      <c r="E259" s="907"/>
      <c r="F259" s="907"/>
      <c r="G259" s="908"/>
      <c r="H259" s="906"/>
      <c r="I259" s="907"/>
      <c r="J259" s="907"/>
      <c r="K259" s="907"/>
      <c r="L259" s="908"/>
    </row>
    <row r="260" spans="2:13" x14ac:dyDescent="0.25">
      <c r="B260" s="906"/>
      <c r="C260" s="907"/>
      <c r="D260" s="907"/>
      <c r="E260" s="907"/>
      <c r="F260" s="907"/>
      <c r="G260" s="908"/>
      <c r="H260" s="906"/>
      <c r="I260" s="907"/>
      <c r="J260" s="907"/>
      <c r="K260" s="907"/>
      <c r="L260" s="908"/>
    </row>
    <row r="261" spans="2:13" x14ac:dyDescent="0.25">
      <c r="B261" s="906"/>
      <c r="C261" s="907"/>
      <c r="D261" s="907"/>
      <c r="E261" s="907"/>
      <c r="F261" s="907"/>
      <c r="G261" s="908"/>
      <c r="H261" s="906"/>
      <c r="I261" s="907"/>
      <c r="J261" s="907"/>
      <c r="K261" s="907"/>
      <c r="L261" s="908"/>
    </row>
    <row r="262" spans="2:13" x14ac:dyDescent="0.25">
      <c r="B262" s="906"/>
      <c r="C262" s="907"/>
      <c r="D262" s="907"/>
      <c r="E262" s="907"/>
      <c r="F262" s="907"/>
      <c r="G262" s="908"/>
      <c r="H262" s="906"/>
      <c r="I262" s="907"/>
      <c r="J262" s="907"/>
      <c r="K262" s="907"/>
      <c r="L262" s="908"/>
    </row>
    <row r="263" spans="2:13" x14ac:dyDescent="0.25">
      <c r="B263" s="906"/>
      <c r="C263" s="907"/>
      <c r="D263" s="907"/>
      <c r="E263" s="907"/>
      <c r="F263" s="907"/>
      <c r="G263" s="908"/>
      <c r="H263" s="906"/>
      <c r="I263" s="907"/>
      <c r="J263" s="907"/>
      <c r="K263" s="907"/>
      <c r="L263" s="908"/>
    </row>
    <row r="264" spans="2:13" ht="15" customHeight="1" x14ac:dyDescent="0.25">
      <c r="B264" s="1034" t="s">
        <v>1204</v>
      </c>
      <c r="C264" s="1035"/>
      <c r="D264" s="1035"/>
      <c r="E264" s="1035"/>
      <c r="F264" s="1035"/>
      <c r="G264" s="1036"/>
      <c r="H264" s="1034" t="s">
        <v>1204</v>
      </c>
      <c r="I264" s="1035"/>
      <c r="J264" s="1035"/>
      <c r="K264" s="1035"/>
      <c r="L264" s="1035"/>
      <c r="M264" s="1036"/>
    </row>
    <row r="265" spans="2:13" x14ac:dyDescent="0.25">
      <c r="B265" s="1037"/>
      <c r="C265" s="1038"/>
      <c r="D265" s="1038"/>
      <c r="E265" s="1038"/>
      <c r="F265" s="1038"/>
      <c r="G265" s="1039"/>
      <c r="H265" s="1037"/>
      <c r="I265" s="1038"/>
      <c r="J265" s="1038"/>
      <c r="K265" s="1038"/>
      <c r="L265" s="1038"/>
      <c r="M265" s="1039"/>
    </row>
    <row r="266" spans="2:13" x14ac:dyDescent="0.25">
      <c r="B266" s="906" t="s">
        <v>798</v>
      </c>
      <c r="C266" s="907"/>
      <c r="D266" s="907"/>
      <c r="E266" s="907"/>
      <c r="F266" s="907"/>
      <c r="G266" s="908"/>
      <c r="H266" s="906"/>
      <c r="I266" s="907"/>
      <c r="J266" s="907"/>
      <c r="K266" s="907"/>
      <c r="L266" s="908"/>
    </row>
    <row r="267" spans="2:13" x14ac:dyDescent="0.25">
      <c r="B267" s="906"/>
      <c r="C267" s="907"/>
      <c r="D267" s="907"/>
      <c r="E267" s="907"/>
      <c r="F267" s="907"/>
      <c r="G267" s="908"/>
      <c r="H267" s="906"/>
      <c r="I267" s="907"/>
      <c r="J267" s="907"/>
      <c r="K267" s="907"/>
      <c r="L267" s="908"/>
    </row>
    <row r="268" spans="2:13" ht="14.25" customHeight="1" x14ac:dyDescent="0.25">
      <c r="B268" s="906"/>
      <c r="C268" s="907"/>
      <c r="D268" s="907"/>
      <c r="E268" s="907"/>
      <c r="F268" s="907"/>
      <c r="G268" s="908"/>
      <c r="H268" s="906"/>
      <c r="I268" s="907"/>
      <c r="J268" s="907"/>
      <c r="K268" s="907"/>
      <c r="L268" s="908"/>
    </row>
    <row r="269" spans="2:13" x14ac:dyDescent="0.25">
      <c r="B269" s="906"/>
      <c r="C269" s="907"/>
      <c r="D269" s="907"/>
      <c r="E269" s="907"/>
      <c r="F269" s="907"/>
      <c r="G269" s="908"/>
      <c r="H269" s="906"/>
      <c r="I269" s="907"/>
      <c r="J269" s="907"/>
      <c r="K269" s="907"/>
      <c r="L269" s="908"/>
    </row>
    <row r="270" spans="2:13" x14ac:dyDescent="0.25">
      <c r="B270" s="906"/>
      <c r="C270" s="907"/>
      <c r="D270" s="907"/>
      <c r="E270" s="907"/>
      <c r="F270" s="907"/>
      <c r="G270" s="908"/>
      <c r="H270" s="906"/>
      <c r="I270" s="907"/>
      <c r="J270" s="907"/>
      <c r="K270" s="907"/>
      <c r="L270" s="908"/>
    </row>
    <row r="271" spans="2:13" x14ac:dyDescent="0.25">
      <c r="B271" s="906"/>
      <c r="C271" s="907"/>
      <c r="D271" s="907"/>
      <c r="E271" s="907"/>
      <c r="F271" s="907"/>
      <c r="G271" s="908"/>
      <c r="H271" s="906"/>
      <c r="I271" s="907"/>
      <c r="J271" s="907"/>
      <c r="K271" s="907"/>
      <c r="L271" s="908"/>
    </row>
    <row r="272" spans="2:13" x14ac:dyDescent="0.25">
      <c r="B272" s="906"/>
      <c r="C272" s="907"/>
      <c r="D272" s="907"/>
      <c r="E272" s="907"/>
      <c r="F272" s="907"/>
      <c r="G272" s="908"/>
      <c r="H272" s="906"/>
      <c r="I272" s="907"/>
      <c r="J272" s="907"/>
      <c r="K272" s="907"/>
      <c r="L272" s="908"/>
    </row>
    <row r="273" spans="2:12" x14ac:dyDescent="0.25">
      <c r="B273" s="906"/>
      <c r="C273" s="907"/>
      <c r="D273" s="907"/>
      <c r="E273" s="907"/>
      <c r="F273" s="907"/>
      <c r="G273" s="908"/>
      <c r="H273" s="906"/>
      <c r="I273" s="907"/>
      <c r="J273" s="907"/>
      <c r="K273" s="907"/>
      <c r="L273" s="908"/>
    </row>
    <row r="274" spans="2:12" x14ac:dyDescent="0.25">
      <c r="B274" s="906"/>
      <c r="C274" s="907"/>
      <c r="D274" s="907"/>
      <c r="E274" s="907"/>
      <c r="F274" s="907"/>
      <c r="G274" s="908"/>
      <c r="H274" s="906"/>
      <c r="I274" s="907"/>
      <c r="J274" s="907"/>
      <c r="K274" s="907"/>
      <c r="L274" s="908"/>
    </row>
    <row r="275" spans="2:12" x14ac:dyDescent="0.25">
      <c r="B275" s="906"/>
      <c r="C275" s="907"/>
      <c r="D275" s="907"/>
      <c r="E275" s="907"/>
      <c r="F275" s="907"/>
      <c r="G275" s="908"/>
      <c r="H275" s="906"/>
      <c r="I275" s="907"/>
      <c r="J275" s="907"/>
      <c r="K275" s="907"/>
      <c r="L275" s="908"/>
    </row>
    <row r="276" spans="2:12" x14ac:dyDescent="0.25">
      <c r="B276" s="906"/>
      <c r="C276" s="907"/>
      <c r="D276" s="907"/>
      <c r="E276" s="907"/>
      <c r="F276" s="907"/>
      <c r="G276" s="908"/>
      <c r="H276" s="906"/>
      <c r="I276" s="907"/>
      <c r="J276" s="907"/>
      <c r="K276" s="907"/>
      <c r="L276" s="908"/>
    </row>
    <row r="277" spans="2:12" x14ac:dyDescent="0.25">
      <c r="B277" s="906"/>
      <c r="C277" s="907"/>
      <c r="D277" s="907"/>
      <c r="E277" s="907"/>
      <c r="F277" s="907"/>
      <c r="G277" s="908"/>
      <c r="H277" s="906"/>
      <c r="I277" s="907"/>
      <c r="J277" s="907"/>
      <c r="K277" s="907"/>
      <c r="L277" s="908"/>
    </row>
    <row r="278" spans="2:12" x14ac:dyDescent="0.25">
      <c r="B278" s="906"/>
      <c r="C278" s="907"/>
      <c r="D278" s="907"/>
      <c r="E278" s="907"/>
      <c r="F278" s="907"/>
      <c r="G278" s="908"/>
      <c r="H278" s="906"/>
      <c r="I278" s="907"/>
      <c r="J278" s="907"/>
      <c r="K278" s="907"/>
      <c r="L278" s="908"/>
    </row>
    <row r="279" spans="2:12" x14ac:dyDescent="0.25">
      <c r="B279" s="906"/>
      <c r="C279" s="907"/>
      <c r="D279" s="907"/>
      <c r="E279" s="907"/>
      <c r="F279" s="907"/>
      <c r="G279" s="908"/>
      <c r="H279" s="906"/>
      <c r="I279" s="907"/>
      <c r="J279" s="907"/>
      <c r="K279" s="907"/>
      <c r="L279" s="908"/>
    </row>
    <row r="280" spans="2:12" x14ac:dyDescent="0.25">
      <c r="B280" s="1029" t="s">
        <v>1205</v>
      </c>
      <c r="C280" s="1030"/>
      <c r="D280" s="1030"/>
      <c r="E280" s="1030"/>
      <c r="F280" s="1030"/>
      <c r="G280" s="1030"/>
      <c r="H280" s="1029" t="s">
        <v>1205</v>
      </c>
      <c r="I280" s="1030"/>
      <c r="J280" s="1030"/>
      <c r="K280" s="1030"/>
      <c r="L280" s="1030"/>
    </row>
    <row r="281" spans="2:12" x14ac:dyDescent="0.25">
      <c r="B281" s="1030"/>
      <c r="C281" s="1030"/>
      <c r="D281" s="1030"/>
      <c r="E281" s="1030"/>
      <c r="F281" s="1030"/>
      <c r="G281" s="1030"/>
      <c r="H281" s="1030"/>
      <c r="I281" s="1030"/>
      <c r="J281" s="1030"/>
      <c r="K281" s="1030"/>
      <c r="L281" s="1030"/>
    </row>
    <row r="282" spans="2:12" x14ac:dyDescent="0.25">
      <c r="B282" s="906" t="s">
        <v>798</v>
      </c>
      <c r="C282" s="907"/>
      <c r="D282" s="907"/>
      <c r="E282" s="907"/>
      <c r="F282" s="907"/>
      <c r="G282" s="908"/>
      <c r="H282" s="906" t="s">
        <v>799</v>
      </c>
      <c r="I282" s="907"/>
      <c r="J282" s="907"/>
      <c r="K282" s="907"/>
      <c r="L282" s="908"/>
    </row>
    <row r="283" spans="2:12" x14ac:dyDescent="0.25">
      <c r="B283" s="906"/>
      <c r="C283" s="907"/>
      <c r="D283" s="907"/>
      <c r="E283" s="907"/>
      <c r="F283" s="907"/>
      <c r="G283" s="908"/>
      <c r="H283" s="906"/>
      <c r="I283" s="907"/>
      <c r="J283" s="907"/>
      <c r="K283" s="907"/>
      <c r="L283" s="908"/>
    </row>
    <row r="284" spans="2:12" x14ac:dyDescent="0.25">
      <c r="B284" s="906"/>
      <c r="C284" s="907"/>
      <c r="D284" s="907"/>
      <c r="E284" s="907"/>
      <c r="F284" s="907"/>
      <c r="G284" s="908"/>
      <c r="H284" s="906"/>
      <c r="I284" s="907"/>
      <c r="J284" s="907"/>
      <c r="K284" s="907"/>
      <c r="L284" s="908"/>
    </row>
    <row r="285" spans="2:12" x14ac:dyDescent="0.25">
      <c r="B285" s="906"/>
      <c r="C285" s="907"/>
      <c r="D285" s="907"/>
      <c r="E285" s="907"/>
      <c r="F285" s="907"/>
      <c r="G285" s="908"/>
      <c r="H285" s="906"/>
      <c r="I285" s="907"/>
      <c r="J285" s="907"/>
      <c r="K285" s="907"/>
      <c r="L285" s="908"/>
    </row>
    <row r="286" spans="2:12" x14ac:dyDescent="0.25">
      <c r="B286" s="906"/>
      <c r="C286" s="907"/>
      <c r="D286" s="907"/>
      <c r="E286" s="907"/>
      <c r="F286" s="907"/>
      <c r="G286" s="908"/>
      <c r="H286" s="906"/>
      <c r="I286" s="907"/>
      <c r="J286" s="907"/>
      <c r="K286" s="907"/>
      <c r="L286" s="908"/>
    </row>
    <row r="287" spans="2:12" x14ac:dyDescent="0.25">
      <c r="B287" s="906"/>
      <c r="C287" s="907"/>
      <c r="D287" s="907"/>
      <c r="E287" s="907"/>
      <c r="F287" s="907"/>
      <c r="G287" s="908"/>
      <c r="H287" s="906"/>
      <c r="I287" s="907"/>
      <c r="J287" s="907"/>
      <c r="K287" s="907"/>
      <c r="L287" s="908"/>
    </row>
    <row r="288" spans="2:12" x14ac:dyDescent="0.25">
      <c r="B288" s="906"/>
      <c r="C288" s="907"/>
      <c r="D288" s="907"/>
      <c r="E288" s="907"/>
      <c r="F288" s="907"/>
      <c r="G288" s="908"/>
      <c r="H288" s="906"/>
      <c r="I288" s="907"/>
      <c r="J288" s="907"/>
      <c r="K288" s="907"/>
      <c r="L288" s="908"/>
    </row>
    <row r="289" spans="2:12" x14ac:dyDescent="0.25">
      <c r="B289" s="906"/>
      <c r="C289" s="907"/>
      <c r="D289" s="907"/>
      <c r="E289" s="907"/>
      <c r="F289" s="907"/>
      <c r="G289" s="908"/>
      <c r="H289" s="906"/>
      <c r="I289" s="907"/>
      <c r="J289" s="907"/>
      <c r="K289" s="907"/>
      <c r="L289" s="908"/>
    </row>
    <row r="290" spans="2:12" x14ac:dyDescent="0.25">
      <c r="B290" s="906"/>
      <c r="C290" s="907"/>
      <c r="D290" s="907"/>
      <c r="E290" s="907"/>
      <c r="F290" s="907"/>
      <c r="G290" s="908"/>
      <c r="H290" s="906"/>
      <c r="I290" s="907"/>
      <c r="J290" s="907"/>
      <c r="K290" s="907"/>
      <c r="L290" s="908"/>
    </row>
    <row r="291" spans="2:12" x14ac:dyDescent="0.25">
      <c r="B291" s="906"/>
      <c r="C291" s="907"/>
      <c r="D291" s="907"/>
      <c r="E291" s="907"/>
      <c r="F291" s="907"/>
      <c r="G291" s="908"/>
      <c r="H291" s="906"/>
      <c r="I291" s="907"/>
      <c r="J291" s="907"/>
      <c r="K291" s="907"/>
      <c r="L291" s="908"/>
    </row>
    <row r="292" spans="2:12" x14ac:dyDescent="0.25">
      <c r="B292" s="906"/>
      <c r="C292" s="907"/>
      <c r="D292" s="907"/>
      <c r="E292" s="907"/>
      <c r="F292" s="907"/>
      <c r="G292" s="908"/>
      <c r="H292" s="906"/>
      <c r="I292" s="907"/>
      <c r="J292" s="907"/>
      <c r="K292" s="907"/>
      <c r="L292" s="908"/>
    </row>
    <row r="293" spans="2:12" x14ac:dyDescent="0.25">
      <c r="B293" s="906"/>
      <c r="C293" s="907"/>
      <c r="D293" s="907"/>
      <c r="E293" s="907"/>
      <c r="F293" s="907"/>
      <c r="G293" s="908"/>
      <c r="H293" s="906"/>
      <c r="I293" s="907"/>
      <c r="J293" s="907"/>
      <c r="K293" s="907"/>
      <c r="L293" s="908"/>
    </row>
    <row r="294" spans="2:12" x14ac:dyDescent="0.25">
      <c r="B294" s="906"/>
      <c r="C294" s="907"/>
      <c r="D294" s="907"/>
      <c r="E294" s="907"/>
      <c r="F294" s="907"/>
      <c r="G294" s="908"/>
      <c r="H294" s="906"/>
      <c r="I294" s="907"/>
      <c r="J294" s="907"/>
      <c r="K294" s="907"/>
      <c r="L294" s="908"/>
    </row>
    <row r="295" spans="2:12" x14ac:dyDescent="0.25">
      <c r="B295" s="906"/>
      <c r="C295" s="907"/>
      <c r="D295" s="907"/>
      <c r="E295" s="907"/>
      <c r="F295" s="907"/>
      <c r="G295" s="908"/>
      <c r="H295" s="906"/>
      <c r="I295" s="907"/>
      <c r="J295" s="907"/>
      <c r="K295" s="907"/>
      <c r="L295" s="908"/>
    </row>
    <row r="296" spans="2:12" x14ac:dyDescent="0.25">
      <c r="B296" s="1029" t="s">
        <v>919</v>
      </c>
      <c r="C296" s="1030"/>
      <c r="D296" s="1030"/>
      <c r="E296" s="1030"/>
      <c r="F296" s="1030"/>
      <c r="G296" s="1030"/>
      <c r="H296" s="1030" t="s">
        <v>618</v>
      </c>
      <c r="I296" s="1030"/>
      <c r="J296" s="1030"/>
      <c r="K296" s="1030"/>
      <c r="L296" s="1030"/>
    </row>
    <row r="297" spans="2:12" x14ac:dyDescent="0.25">
      <c r="B297" s="1030"/>
      <c r="C297" s="1030"/>
      <c r="D297" s="1030"/>
      <c r="E297" s="1030"/>
      <c r="F297" s="1030"/>
      <c r="G297" s="1030"/>
      <c r="H297" s="1030"/>
      <c r="I297" s="1030"/>
      <c r="J297" s="1030"/>
      <c r="K297" s="1030"/>
      <c r="L297" s="1030"/>
    </row>
    <row r="298" spans="2:12" x14ac:dyDescent="0.25">
      <c r="B298" s="906" t="s">
        <v>798</v>
      </c>
      <c r="C298" s="907"/>
      <c r="D298" s="907"/>
      <c r="E298" s="907"/>
      <c r="F298" s="907"/>
      <c r="G298" s="908"/>
      <c r="H298" s="906" t="s">
        <v>799</v>
      </c>
      <c r="I298" s="907"/>
      <c r="J298" s="907"/>
      <c r="K298" s="907"/>
      <c r="L298" s="908"/>
    </row>
    <row r="299" spans="2:12" x14ac:dyDescent="0.25">
      <c r="B299" s="906"/>
      <c r="C299" s="907"/>
      <c r="D299" s="907"/>
      <c r="E299" s="907"/>
      <c r="F299" s="907"/>
      <c r="G299" s="908"/>
      <c r="H299" s="906"/>
      <c r="I299" s="907"/>
      <c r="J299" s="907"/>
      <c r="K299" s="907"/>
      <c r="L299" s="908"/>
    </row>
    <row r="300" spans="2:12" x14ac:dyDescent="0.25">
      <c r="B300" s="906"/>
      <c r="C300" s="907"/>
      <c r="D300" s="907"/>
      <c r="E300" s="907"/>
      <c r="F300" s="907"/>
      <c r="G300" s="908"/>
      <c r="H300" s="906"/>
      <c r="I300" s="907"/>
      <c r="J300" s="907"/>
      <c r="K300" s="907"/>
      <c r="L300" s="908"/>
    </row>
    <row r="301" spans="2:12" x14ac:dyDescent="0.25">
      <c r="B301" s="906"/>
      <c r="C301" s="907"/>
      <c r="D301" s="907"/>
      <c r="E301" s="907"/>
      <c r="F301" s="907"/>
      <c r="G301" s="908"/>
      <c r="H301" s="906"/>
      <c r="I301" s="907"/>
      <c r="J301" s="907"/>
      <c r="K301" s="907"/>
      <c r="L301" s="908"/>
    </row>
    <row r="302" spans="2:12" x14ac:dyDescent="0.25">
      <c r="B302" s="906"/>
      <c r="C302" s="907"/>
      <c r="D302" s="907"/>
      <c r="E302" s="907"/>
      <c r="F302" s="907"/>
      <c r="G302" s="908"/>
      <c r="H302" s="906"/>
      <c r="I302" s="907"/>
      <c r="J302" s="907"/>
      <c r="K302" s="907"/>
      <c r="L302" s="908"/>
    </row>
    <row r="303" spans="2:12" x14ac:dyDescent="0.25">
      <c r="B303" s="906"/>
      <c r="C303" s="907"/>
      <c r="D303" s="907"/>
      <c r="E303" s="907"/>
      <c r="F303" s="907"/>
      <c r="G303" s="908"/>
      <c r="H303" s="906"/>
      <c r="I303" s="907"/>
      <c r="J303" s="907"/>
      <c r="K303" s="907"/>
      <c r="L303" s="908"/>
    </row>
    <row r="304" spans="2:12" x14ac:dyDescent="0.25">
      <c r="B304" s="906"/>
      <c r="C304" s="907"/>
      <c r="D304" s="907"/>
      <c r="E304" s="907"/>
      <c r="F304" s="907"/>
      <c r="G304" s="908"/>
      <c r="H304" s="906"/>
      <c r="I304" s="907"/>
      <c r="J304" s="907"/>
      <c r="K304" s="907"/>
      <c r="L304" s="908"/>
    </row>
    <row r="305" spans="2:12" x14ac:dyDescent="0.25">
      <c r="B305" s="906"/>
      <c r="C305" s="907"/>
      <c r="D305" s="907"/>
      <c r="E305" s="907"/>
      <c r="F305" s="907"/>
      <c r="G305" s="908"/>
      <c r="H305" s="906"/>
      <c r="I305" s="907"/>
      <c r="J305" s="907"/>
      <c r="K305" s="907"/>
      <c r="L305" s="908"/>
    </row>
    <row r="306" spans="2:12" x14ac:dyDescent="0.25">
      <c r="B306" s="906"/>
      <c r="C306" s="907"/>
      <c r="D306" s="907"/>
      <c r="E306" s="907"/>
      <c r="F306" s="907"/>
      <c r="G306" s="908"/>
      <c r="H306" s="906"/>
      <c r="I306" s="907"/>
      <c r="J306" s="907"/>
      <c r="K306" s="907"/>
      <c r="L306" s="908"/>
    </row>
    <row r="307" spans="2:12" x14ac:dyDescent="0.25">
      <c r="B307" s="906"/>
      <c r="C307" s="907"/>
      <c r="D307" s="907"/>
      <c r="E307" s="907"/>
      <c r="F307" s="907"/>
      <c r="G307" s="908"/>
      <c r="H307" s="906"/>
      <c r="I307" s="907"/>
      <c r="J307" s="907"/>
      <c r="K307" s="907"/>
      <c r="L307" s="908"/>
    </row>
    <row r="308" spans="2:12" x14ac:dyDescent="0.25">
      <c r="B308" s="906"/>
      <c r="C308" s="907"/>
      <c r="D308" s="907"/>
      <c r="E308" s="907"/>
      <c r="F308" s="907"/>
      <c r="G308" s="908"/>
      <c r="H308" s="906"/>
      <c r="I308" s="907"/>
      <c r="J308" s="907"/>
      <c r="K308" s="907"/>
      <c r="L308" s="908"/>
    </row>
    <row r="309" spans="2:12" x14ac:dyDescent="0.25">
      <c r="B309" s="906"/>
      <c r="C309" s="907"/>
      <c r="D309" s="907"/>
      <c r="E309" s="907"/>
      <c r="F309" s="907"/>
      <c r="G309" s="908"/>
      <c r="H309" s="906"/>
      <c r="I309" s="907"/>
      <c r="J309" s="907"/>
      <c r="K309" s="907"/>
      <c r="L309" s="908"/>
    </row>
    <row r="310" spans="2:12" x14ac:dyDescent="0.25">
      <c r="B310" s="906"/>
      <c r="C310" s="907"/>
      <c r="D310" s="907"/>
      <c r="E310" s="907"/>
      <c r="F310" s="907"/>
      <c r="G310" s="908"/>
      <c r="H310" s="906"/>
      <c r="I310" s="907"/>
      <c r="J310" s="907"/>
      <c r="K310" s="907"/>
      <c r="L310" s="908"/>
    </row>
    <row r="311" spans="2:12" x14ac:dyDescent="0.25">
      <c r="B311" s="906"/>
      <c r="C311" s="907"/>
      <c r="D311" s="907"/>
      <c r="E311" s="907"/>
      <c r="F311" s="907"/>
      <c r="G311" s="908"/>
      <c r="H311" s="906"/>
      <c r="I311" s="907"/>
      <c r="J311" s="907"/>
      <c r="K311" s="907"/>
      <c r="L311" s="908"/>
    </row>
    <row r="312" spans="2:12" ht="15" customHeight="1" x14ac:dyDescent="0.25">
      <c r="B312" s="1034" t="s">
        <v>1206</v>
      </c>
      <c r="C312" s="1035"/>
      <c r="D312" s="1035"/>
      <c r="E312" s="1035"/>
      <c r="F312" s="1035"/>
      <c r="G312" s="1036"/>
      <c r="H312" s="1029" t="s">
        <v>1206</v>
      </c>
      <c r="I312" s="1030"/>
      <c r="J312" s="1030"/>
      <c r="K312" s="1030"/>
      <c r="L312" s="1030"/>
    </row>
    <row r="313" spans="2:12" x14ac:dyDescent="0.25">
      <c r="B313" s="1037"/>
      <c r="C313" s="1038"/>
      <c r="D313" s="1038"/>
      <c r="E313" s="1038"/>
      <c r="F313" s="1038"/>
      <c r="G313" s="1039"/>
      <c r="H313" s="1030"/>
      <c r="I313" s="1030"/>
      <c r="J313" s="1030"/>
      <c r="K313" s="1030"/>
      <c r="L313" s="1030"/>
    </row>
    <row r="314" spans="2:12" x14ac:dyDescent="0.25">
      <c r="B314" s="906" t="s">
        <v>798</v>
      </c>
      <c r="C314" s="907"/>
      <c r="D314" s="907"/>
      <c r="E314" s="907"/>
      <c r="F314" s="907"/>
      <c r="G314" s="908"/>
      <c r="H314" s="906" t="s">
        <v>799</v>
      </c>
      <c r="I314" s="907"/>
      <c r="J314" s="907"/>
      <c r="K314" s="907"/>
      <c r="L314" s="908"/>
    </row>
    <row r="315" spans="2:12" x14ac:dyDescent="0.25">
      <c r="B315" s="906"/>
      <c r="C315" s="907"/>
      <c r="D315" s="907"/>
      <c r="E315" s="907"/>
      <c r="F315" s="907"/>
      <c r="G315" s="908"/>
      <c r="H315" s="906"/>
      <c r="I315" s="907"/>
      <c r="J315" s="907"/>
      <c r="K315" s="907"/>
      <c r="L315" s="908"/>
    </row>
    <row r="316" spans="2:12" x14ac:dyDescent="0.25">
      <c r="B316" s="906"/>
      <c r="C316" s="907"/>
      <c r="D316" s="907"/>
      <c r="E316" s="907"/>
      <c r="F316" s="907"/>
      <c r="G316" s="908"/>
      <c r="H316" s="906"/>
      <c r="I316" s="907"/>
      <c r="J316" s="907"/>
      <c r="K316" s="907"/>
      <c r="L316" s="908"/>
    </row>
    <row r="317" spans="2:12" x14ac:dyDescent="0.25">
      <c r="B317" s="906"/>
      <c r="C317" s="907"/>
      <c r="D317" s="907"/>
      <c r="E317" s="907"/>
      <c r="F317" s="907"/>
      <c r="G317" s="908"/>
      <c r="H317" s="906"/>
      <c r="I317" s="907"/>
      <c r="J317" s="907"/>
      <c r="K317" s="907"/>
      <c r="L317" s="908"/>
    </row>
    <row r="318" spans="2:12" x14ac:dyDescent="0.25">
      <c r="B318" s="906"/>
      <c r="C318" s="907"/>
      <c r="D318" s="907"/>
      <c r="E318" s="907"/>
      <c r="F318" s="907"/>
      <c r="G318" s="908"/>
      <c r="H318" s="906"/>
      <c r="I318" s="907"/>
      <c r="J318" s="907"/>
      <c r="K318" s="907"/>
      <c r="L318" s="908"/>
    </row>
    <row r="319" spans="2:12" x14ac:dyDescent="0.25">
      <c r="B319" s="906"/>
      <c r="C319" s="907"/>
      <c r="D319" s="907"/>
      <c r="E319" s="907"/>
      <c r="F319" s="907"/>
      <c r="G319" s="908"/>
      <c r="H319" s="906"/>
      <c r="I319" s="907"/>
      <c r="J319" s="907"/>
      <c r="K319" s="907"/>
      <c r="L319" s="908"/>
    </row>
    <row r="320" spans="2:12" x14ac:dyDescent="0.25">
      <c r="B320" s="906"/>
      <c r="C320" s="907"/>
      <c r="D320" s="907"/>
      <c r="E320" s="907"/>
      <c r="F320" s="907"/>
      <c r="G320" s="908"/>
      <c r="H320" s="906"/>
      <c r="I320" s="907"/>
      <c r="J320" s="907"/>
      <c r="K320" s="907"/>
      <c r="L320" s="908"/>
    </row>
    <row r="321" spans="2:12" x14ac:dyDescent="0.25">
      <c r="B321" s="906"/>
      <c r="C321" s="907"/>
      <c r="D321" s="907"/>
      <c r="E321" s="907"/>
      <c r="F321" s="907"/>
      <c r="G321" s="908"/>
      <c r="H321" s="906"/>
      <c r="I321" s="907"/>
      <c r="J321" s="907"/>
      <c r="K321" s="907"/>
      <c r="L321" s="908"/>
    </row>
    <row r="322" spans="2:12" x14ac:dyDescent="0.25">
      <c r="B322" s="906"/>
      <c r="C322" s="907"/>
      <c r="D322" s="907"/>
      <c r="E322" s="907"/>
      <c r="F322" s="907"/>
      <c r="G322" s="908"/>
      <c r="H322" s="906"/>
      <c r="I322" s="907"/>
      <c r="J322" s="907"/>
      <c r="K322" s="907"/>
      <c r="L322" s="908"/>
    </row>
    <row r="323" spans="2:12" x14ac:dyDescent="0.25">
      <c r="B323" s="906"/>
      <c r="C323" s="907"/>
      <c r="D323" s="907"/>
      <c r="E323" s="907"/>
      <c r="F323" s="907"/>
      <c r="G323" s="908"/>
      <c r="H323" s="906"/>
      <c r="I323" s="907"/>
      <c r="J323" s="907"/>
      <c r="K323" s="907"/>
      <c r="L323" s="908"/>
    </row>
    <row r="324" spans="2:12" x14ac:dyDescent="0.25">
      <c r="B324" s="906"/>
      <c r="C324" s="907"/>
      <c r="D324" s="907"/>
      <c r="E324" s="907"/>
      <c r="F324" s="907"/>
      <c r="G324" s="908"/>
      <c r="H324" s="906"/>
      <c r="I324" s="907"/>
      <c r="J324" s="907"/>
      <c r="K324" s="907"/>
      <c r="L324" s="908"/>
    </row>
    <row r="325" spans="2:12" x14ac:dyDescent="0.25">
      <c r="B325" s="906"/>
      <c r="C325" s="907"/>
      <c r="D325" s="907"/>
      <c r="E325" s="907"/>
      <c r="F325" s="907"/>
      <c r="G325" s="908"/>
      <c r="H325" s="906"/>
      <c r="I325" s="907"/>
      <c r="J325" s="907"/>
      <c r="K325" s="907"/>
      <c r="L325" s="908"/>
    </row>
    <row r="326" spans="2:12" x14ac:dyDescent="0.25">
      <c r="B326" s="906"/>
      <c r="C326" s="907"/>
      <c r="D326" s="907"/>
      <c r="E326" s="907"/>
      <c r="F326" s="907"/>
      <c r="G326" s="908"/>
      <c r="H326" s="906"/>
      <c r="I326" s="907"/>
      <c r="J326" s="907"/>
      <c r="K326" s="907"/>
      <c r="L326" s="908"/>
    </row>
    <row r="327" spans="2:12" x14ac:dyDescent="0.25">
      <c r="B327" s="906"/>
      <c r="C327" s="907"/>
      <c r="D327" s="907"/>
      <c r="E327" s="907"/>
      <c r="F327" s="907"/>
      <c r="G327" s="908"/>
      <c r="H327" s="906"/>
      <c r="I327" s="907"/>
      <c r="J327" s="907"/>
      <c r="K327" s="907"/>
      <c r="L327" s="908"/>
    </row>
    <row r="328" spans="2:12" x14ac:dyDescent="0.25">
      <c r="B328" s="1029" t="s">
        <v>900</v>
      </c>
      <c r="C328" s="1030"/>
      <c r="D328" s="1030"/>
      <c r="E328" s="1030"/>
      <c r="F328" s="1030"/>
      <c r="G328" s="1030"/>
      <c r="H328" s="1029" t="s">
        <v>900</v>
      </c>
      <c r="I328" s="1030"/>
      <c r="J328" s="1030"/>
      <c r="K328" s="1030"/>
      <c r="L328" s="1030"/>
    </row>
    <row r="329" spans="2:12" x14ac:dyDescent="0.25">
      <c r="B329" s="1030"/>
      <c r="C329" s="1030"/>
      <c r="D329" s="1030"/>
      <c r="E329" s="1030"/>
      <c r="F329" s="1030"/>
      <c r="G329" s="1030"/>
      <c r="H329" s="1030"/>
      <c r="I329" s="1030"/>
      <c r="J329" s="1030"/>
      <c r="K329" s="1030"/>
      <c r="L329" s="1030"/>
    </row>
    <row r="330" spans="2:12" x14ac:dyDescent="0.25">
      <c r="B330" s="906" t="s">
        <v>798</v>
      </c>
      <c r="C330" s="907"/>
      <c r="D330" s="907"/>
      <c r="E330" s="907"/>
      <c r="F330" s="907"/>
      <c r="G330" s="908"/>
      <c r="H330" s="906" t="s">
        <v>799</v>
      </c>
      <c r="I330" s="907"/>
      <c r="J330" s="907"/>
      <c r="K330" s="907"/>
      <c r="L330" s="908"/>
    </row>
    <row r="331" spans="2:12" x14ac:dyDescent="0.25">
      <c r="B331" s="906"/>
      <c r="C331" s="907"/>
      <c r="D331" s="907"/>
      <c r="E331" s="907"/>
      <c r="F331" s="907"/>
      <c r="G331" s="908"/>
      <c r="H331" s="906"/>
      <c r="I331" s="907"/>
      <c r="J331" s="907"/>
      <c r="K331" s="907"/>
      <c r="L331" s="908"/>
    </row>
    <row r="332" spans="2:12" x14ac:dyDescent="0.25">
      <c r="B332" s="906"/>
      <c r="C332" s="907"/>
      <c r="D332" s="907"/>
      <c r="E332" s="907"/>
      <c r="F332" s="907"/>
      <c r="G332" s="908"/>
      <c r="H332" s="906"/>
      <c r="I332" s="907"/>
      <c r="J332" s="907"/>
      <c r="K332" s="907"/>
      <c r="L332" s="908"/>
    </row>
    <row r="333" spans="2:12" x14ac:dyDescent="0.25">
      <c r="B333" s="906"/>
      <c r="C333" s="907"/>
      <c r="D333" s="907"/>
      <c r="E333" s="907"/>
      <c r="F333" s="907"/>
      <c r="G333" s="908"/>
      <c r="H333" s="906"/>
      <c r="I333" s="907"/>
      <c r="J333" s="907"/>
      <c r="K333" s="907"/>
      <c r="L333" s="908"/>
    </row>
    <row r="334" spans="2:12" x14ac:dyDescent="0.25">
      <c r="B334" s="906"/>
      <c r="C334" s="907"/>
      <c r="D334" s="907"/>
      <c r="E334" s="907"/>
      <c r="F334" s="907"/>
      <c r="G334" s="908"/>
      <c r="H334" s="906"/>
      <c r="I334" s="907"/>
      <c r="J334" s="907"/>
      <c r="K334" s="907"/>
      <c r="L334" s="908"/>
    </row>
    <row r="335" spans="2:12" x14ac:dyDescent="0.25">
      <c r="B335" s="906"/>
      <c r="C335" s="907"/>
      <c r="D335" s="907"/>
      <c r="E335" s="907"/>
      <c r="F335" s="907"/>
      <c r="G335" s="908"/>
      <c r="H335" s="906"/>
      <c r="I335" s="907"/>
      <c r="J335" s="907"/>
      <c r="K335" s="907"/>
      <c r="L335" s="908"/>
    </row>
    <row r="336" spans="2:12" x14ac:dyDescent="0.25">
      <c r="B336" s="906"/>
      <c r="C336" s="907"/>
      <c r="D336" s="907"/>
      <c r="E336" s="907"/>
      <c r="F336" s="907"/>
      <c r="G336" s="908"/>
      <c r="H336" s="906"/>
      <c r="I336" s="907"/>
      <c r="J336" s="907"/>
      <c r="K336" s="907"/>
      <c r="L336" s="908"/>
    </row>
    <row r="337" spans="2:12" x14ac:dyDescent="0.25">
      <c r="B337" s="906"/>
      <c r="C337" s="907"/>
      <c r="D337" s="907"/>
      <c r="E337" s="907"/>
      <c r="F337" s="907"/>
      <c r="G337" s="908"/>
      <c r="H337" s="906"/>
      <c r="I337" s="907"/>
      <c r="J337" s="907"/>
      <c r="K337" s="907"/>
      <c r="L337" s="908"/>
    </row>
    <row r="338" spans="2:12" x14ac:dyDescent="0.25">
      <c r="B338" s="906"/>
      <c r="C338" s="907"/>
      <c r="D338" s="907"/>
      <c r="E338" s="907"/>
      <c r="F338" s="907"/>
      <c r="G338" s="908"/>
      <c r="H338" s="906"/>
      <c r="I338" s="907"/>
      <c r="J338" s="907"/>
      <c r="K338" s="907"/>
      <c r="L338" s="908"/>
    </row>
    <row r="339" spans="2:12" x14ac:dyDescent="0.25">
      <c r="B339" s="906"/>
      <c r="C339" s="907"/>
      <c r="D339" s="907"/>
      <c r="E339" s="907"/>
      <c r="F339" s="907"/>
      <c r="G339" s="908"/>
      <c r="H339" s="906"/>
      <c r="I339" s="907"/>
      <c r="J339" s="907"/>
      <c r="K339" s="907"/>
      <c r="L339" s="908"/>
    </row>
    <row r="340" spans="2:12" x14ac:dyDescent="0.25">
      <c r="B340" s="906"/>
      <c r="C340" s="907"/>
      <c r="D340" s="907"/>
      <c r="E340" s="907"/>
      <c r="F340" s="907"/>
      <c r="G340" s="908"/>
      <c r="H340" s="906"/>
      <c r="I340" s="907"/>
      <c r="J340" s="907"/>
      <c r="K340" s="907"/>
      <c r="L340" s="908"/>
    </row>
    <row r="341" spans="2:12" x14ac:dyDescent="0.25">
      <c r="B341" s="906"/>
      <c r="C341" s="907"/>
      <c r="D341" s="907"/>
      <c r="E341" s="907"/>
      <c r="F341" s="907"/>
      <c r="G341" s="908"/>
      <c r="H341" s="906"/>
      <c r="I341" s="907"/>
      <c r="J341" s="907"/>
      <c r="K341" s="907"/>
      <c r="L341" s="908"/>
    </row>
    <row r="342" spans="2:12" x14ac:dyDescent="0.25">
      <c r="B342" s="906"/>
      <c r="C342" s="907"/>
      <c r="D342" s="907"/>
      <c r="E342" s="907"/>
      <c r="F342" s="907"/>
      <c r="G342" s="908"/>
      <c r="H342" s="906"/>
      <c r="I342" s="907"/>
      <c r="J342" s="907"/>
      <c r="K342" s="907"/>
      <c r="L342" s="908"/>
    </row>
    <row r="343" spans="2:12" x14ac:dyDescent="0.25">
      <c r="B343" s="906"/>
      <c r="C343" s="907"/>
      <c r="D343" s="907"/>
      <c r="E343" s="907"/>
      <c r="F343" s="907"/>
      <c r="G343" s="908"/>
      <c r="H343" s="906"/>
      <c r="I343" s="907"/>
      <c r="J343" s="907"/>
      <c r="K343" s="907"/>
      <c r="L343" s="908"/>
    </row>
    <row r="344" spans="2:12" ht="15" customHeight="1" x14ac:dyDescent="0.25">
      <c r="B344" s="1034" t="s">
        <v>1207</v>
      </c>
      <c r="C344" s="1035"/>
      <c r="D344" s="1035"/>
      <c r="E344" s="1035"/>
      <c r="F344" s="1035"/>
      <c r="G344" s="1036"/>
      <c r="H344" s="1029" t="s">
        <v>1208</v>
      </c>
      <c r="I344" s="1030"/>
      <c r="J344" s="1030"/>
      <c r="K344" s="1030"/>
      <c r="L344" s="1030"/>
    </row>
    <row r="345" spans="2:12" x14ac:dyDescent="0.25">
      <c r="B345" s="1037"/>
      <c r="C345" s="1038"/>
      <c r="D345" s="1038"/>
      <c r="E345" s="1038"/>
      <c r="F345" s="1038"/>
      <c r="G345" s="1039"/>
      <c r="H345" s="1030"/>
      <c r="I345" s="1030"/>
      <c r="J345" s="1030"/>
      <c r="K345" s="1030"/>
      <c r="L345" s="1030"/>
    </row>
    <row r="346" spans="2:12" x14ac:dyDescent="0.25">
      <c r="B346" s="906" t="s">
        <v>798</v>
      </c>
      <c r="C346" s="907"/>
      <c r="D346" s="907"/>
      <c r="E346" s="907"/>
      <c r="F346" s="907"/>
      <c r="G346" s="908"/>
      <c r="H346" s="906"/>
      <c r="I346" s="907"/>
      <c r="J346" s="907"/>
      <c r="K346" s="907"/>
      <c r="L346" s="908"/>
    </row>
    <row r="347" spans="2:12" x14ac:dyDescent="0.25">
      <c r="B347" s="906"/>
      <c r="C347" s="907"/>
      <c r="D347" s="907"/>
      <c r="E347" s="907"/>
      <c r="F347" s="907"/>
      <c r="G347" s="908"/>
      <c r="H347" s="906"/>
      <c r="I347" s="907"/>
      <c r="J347" s="907"/>
      <c r="K347" s="907"/>
      <c r="L347" s="908"/>
    </row>
    <row r="348" spans="2:12" x14ac:dyDescent="0.25">
      <c r="B348" s="906"/>
      <c r="C348" s="907"/>
      <c r="D348" s="907"/>
      <c r="E348" s="907"/>
      <c r="F348" s="907"/>
      <c r="G348" s="908"/>
      <c r="H348" s="906"/>
      <c r="I348" s="907"/>
      <c r="J348" s="907"/>
      <c r="K348" s="907"/>
      <c r="L348" s="908"/>
    </row>
    <row r="349" spans="2:12" x14ac:dyDescent="0.25">
      <c r="B349" s="906"/>
      <c r="C349" s="907"/>
      <c r="D349" s="907"/>
      <c r="E349" s="907"/>
      <c r="F349" s="907"/>
      <c r="G349" s="908"/>
      <c r="H349" s="906"/>
      <c r="I349" s="907"/>
      <c r="J349" s="907"/>
      <c r="K349" s="907"/>
      <c r="L349" s="908"/>
    </row>
    <row r="350" spans="2:12" x14ac:dyDescent="0.25">
      <c r="B350" s="906"/>
      <c r="C350" s="907"/>
      <c r="D350" s="907"/>
      <c r="E350" s="907"/>
      <c r="F350" s="907"/>
      <c r="G350" s="908"/>
      <c r="H350" s="906"/>
      <c r="I350" s="907"/>
      <c r="J350" s="907"/>
      <c r="K350" s="907"/>
      <c r="L350" s="908"/>
    </row>
    <row r="351" spans="2:12" x14ac:dyDescent="0.25">
      <c r="B351" s="906"/>
      <c r="C351" s="907"/>
      <c r="D351" s="907"/>
      <c r="E351" s="907"/>
      <c r="F351" s="907"/>
      <c r="G351" s="908"/>
      <c r="H351" s="906"/>
      <c r="I351" s="907"/>
      <c r="J351" s="907"/>
      <c r="K351" s="907"/>
      <c r="L351" s="908"/>
    </row>
    <row r="352" spans="2:12" x14ac:dyDescent="0.25">
      <c r="B352" s="906"/>
      <c r="C352" s="907"/>
      <c r="D352" s="907"/>
      <c r="E352" s="907"/>
      <c r="F352" s="907"/>
      <c r="G352" s="908"/>
      <c r="H352" s="906"/>
      <c r="I352" s="907"/>
      <c r="J352" s="907"/>
      <c r="K352" s="907"/>
      <c r="L352" s="908"/>
    </row>
    <row r="353" spans="2:12" x14ac:dyDescent="0.25">
      <c r="B353" s="906"/>
      <c r="C353" s="907"/>
      <c r="D353" s="907"/>
      <c r="E353" s="907"/>
      <c r="F353" s="907"/>
      <c r="G353" s="908"/>
      <c r="H353" s="906"/>
      <c r="I353" s="907"/>
      <c r="J353" s="907"/>
      <c r="K353" s="907"/>
      <c r="L353" s="908"/>
    </row>
    <row r="354" spans="2:12" x14ac:dyDescent="0.25">
      <c r="B354" s="906"/>
      <c r="C354" s="907"/>
      <c r="D354" s="907"/>
      <c r="E354" s="907"/>
      <c r="F354" s="907"/>
      <c r="G354" s="908"/>
      <c r="H354" s="906"/>
      <c r="I354" s="907"/>
      <c r="J354" s="907"/>
      <c r="K354" s="907"/>
      <c r="L354" s="908"/>
    </row>
    <row r="355" spans="2:12" x14ac:dyDescent="0.25">
      <c r="B355" s="906"/>
      <c r="C355" s="907"/>
      <c r="D355" s="907"/>
      <c r="E355" s="907"/>
      <c r="F355" s="907"/>
      <c r="G355" s="908"/>
      <c r="H355" s="906"/>
      <c r="I355" s="907"/>
      <c r="J355" s="907"/>
      <c r="K355" s="907"/>
      <c r="L355" s="908"/>
    </row>
    <row r="356" spans="2:12" x14ac:dyDescent="0.25">
      <c r="B356" s="906"/>
      <c r="C356" s="907"/>
      <c r="D356" s="907"/>
      <c r="E356" s="907"/>
      <c r="F356" s="907"/>
      <c r="G356" s="908"/>
      <c r="H356" s="906"/>
      <c r="I356" s="907"/>
      <c r="J356" s="907"/>
      <c r="K356" s="907"/>
      <c r="L356" s="908"/>
    </row>
    <row r="357" spans="2:12" x14ac:dyDescent="0.25">
      <c r="B357" s="906"/>
      <c r="C357" s="907"/>
      <c r="D357" s="907"/>
      <c r="E357" s="907"/>
      <c r="F357" s="907"/>
      <c r="G357" s="908"/>
      <c r="H357" s="906"/>
      <c r="I357" s="907"/>
      <c r="J357" s="907"/>
      <c r="K357" s="907"/>
      <c r="L357" s="908"/>
    </row>
    <row r="358" spans="2:12" x14ac:dyDescent="0.25">
      <c r="B358" s="906"/>
      <c r="C358" s="907"/>
      <c r="D358" s="907"/>
      <c r="E358" s="907"/>
      <c r="F358" s="907"/>
      <c r="G358" s="908"/>
      <c r="H358" s="906"/>
      <c r="I358" s="907"/>
      <c r="J358" s="907"/>
      <c r="K358" s="907"/>
      <c r="L358" s="908"/>
    </row>
    <row r="359" spans="2:12" x14ac:dyDescent="0.25">
      <c r="B359" s="906"/>
      <c r="C359" s="907"/>
      <c r="D359" s="907"/>
      <c r="E359" s="907"/>
      <c r="F359" s="907"/>
      <c r="G359" s="908"/>
      <c r="H359" s="906"/>
      <c r="I359" s="907"/>
      <c r="J359" s="907"/>
      <c r="K359" s="907"/>
      <c r="L359" s="908"/>
    </row>
    <row r="360" spans="2:12" ht="15" customHeight="1" x14ac:dyDescent="0.25">
      <c r="B360" s="1034" t="s">
        <v>1209</v>
      </c>
      <c r="C360" s="1035"/>
      <c r="D360" s="1035"/>
      <c r="E360" s="1035"/>
      <c r="F360" s="1035"/>
      <c r="G360" s="1036"/>
      <c r="H360" s="1034" t="s">
        <v>1210</v>
      </c>
      <c r="I360" s="1035"/>
      <c r="J360" s="1035"/>
      <c r="K360" s="1035"/>
      <c r="L360" s="1036"/>
    </row>
    <row r="361" spans="2:12" x14ac:dyDescent="0.25">
      <c r="B361" s="1037"/>
      <c r="C361" s="1038"/>
      <c r="D361" s="1038"/>
      <c r="E361" s="1038"/>
      <c r="F361" s="1038"/>
      <c r="G361" s="1039"/>
      <c r="H361" s="1037"/>
      <c r="I361" s="1038"/>
      <c r="J361" s="1038"/>
      <c r="K361" s="1038"/>
      <c r="L361" s="1039"/>
    </row>
    <row r="362" spans="2:12" x14ac:dyDescent="0.25">
      <c r="B362" s="906" t="s">
        <v>798</v>
      </c>
      <c r="C362" s="907"/>
      <c r="D362" s="907"/>
      <c r="E362" s="907"/>
      <c r="F362" s="907"/>
      <c r="G362" s="908"/>
      <c r="H362" s="906" t="s">
        <v>799</v>
      </c>
      <c r="I362" s="907"/>
      <c r="J362" s="907"/>
      <c r="K362" s="907"/>
      <c r="L362" s="908"/>
    </row>
    <row r="363" spans="2:12" x14ac:dyDescent="0.25">
      <c r="B363" s="906"/>
      <c r="C363" s="907"/>
      <c r="D363" s="907"/>
      <c r="E363" s="907"/>
      <c r="F363" s="907"/>
      <c r="G363" s="908"/>
      <c r="H363" s="906"/>
      <c r="I363" s="907"/>
      <c r="J363" s="907"/>
      <c r="K363" s="907"/>
      <c r="L363" s="908"/>
    </row>
    <row r="364" spans="2:12" x14ac:dyDescent="0.25">
      <c r="B364" s="906"/>
      <c r="C364" s="907"/>
      <c r="D364" s="907"/>
      <c r="E364" s="907"/>
      <c r="F364" s="907"/>
      <c r="G364" s="908"/>
      <c r="H364" s="906"/>
      <c r="I364" s="907"/>
      <c r="J364" s="907"/>
      <c r="K364" s="907"/>
      <c r="L364" s="908"/>
    </row>
    <row r="365" spans="2:12" x14ac:dyDescent="0.25">
      <c r="B365" s="906"/>
      <c r="C365" s="907"/>
      <c r="D365" s="907"/>
      <c r="E365" s="907"/>
      <c r="F365" s="907"/>
      <c r="G365" s="908"/>
      <c r="H365" s="906"/>
      <c r="I365" s="907"/>
      <c r="J365" s="907"/>
      <c r="K365" s="907"/>
      <c r="L365" s="908"/>
    </row>
    <row r="366" spans="2:12" x14ac:dyDescent="0.25">
      <c r="B366" s="906"/>
      <c r="C366" s="907"/>
      <c r="D366" s="907"/>
      <c r="E366" s="907"/>
      <c r="F366" s="907"/>
      <c r="G366" s="908"/>
      <c r="H366" s="906"/>
      <c r="I366" s="907"/>
      <c r="J366" s="907"/>
      <c r="K366" s="907"/>
      <c r="L366" s="908"/>
    </row>
    <row r="367" spans="2:12" x14ac:dyDescent="0.25">
      <c r="B367" s="906"/>
      <c r="C367" s="907"/>
      <c r="D367" s="907"/>
      <c r="E367" s="907"/>
      <c r="F367" s="907"/>
      <c r="G367" s="908"/>
      <c r="H367" s="906"/>
      <c r="I367" s="907"/>
      <c r="J367" s="907"/>
      <c r="K367" s="907"/>
      <c r="L367" s="908"/>
    </row>
    <row r="368" spans="2:12" x14ac:dyDescent="0.25">
      <c r="B368" s="906"/>
      <c r="C368" s="907"/>
      <c r="D368" s="907"/>
      <c r="E368" s="907"/>
      <c r="F368" s="907"/>
      <c r="G368" s="908"/>
      <c r="H368" s="906"/>
      <c r="I368" s="907"/>
      <c r="J368" s="907"/>
      <c r="K368" s="907"/>
      <c r="L368" s="908"/>
    </row>
    <row r="369" spans="2:12" x14ac:dyDescent="0.25">
      <c r="B369" s="906"/>
      <c r="C369" s="907"/>
      <c r="D369" s="907"/>
      <c r="E369" s="907"/>
      <c r="F369" s="907"/>
      <c r="G369" s="908"/>
      <c r="H369" s="906"/>
      <c r="I369" s="907"/>
      <c r="J369" s="907"/>
      <c r="K369" s="907"/>
      <c r="L369" s="908"/>
    </row>
    <row r="370" spans="2:12" x14ac:dyDescent="0.25">
      <c r="B370" s="906"/>
      <c r="C370" s="907"/>
      <c r="D370" s="907"/>
      <c r="E370" s="907"/>
      <c r="F370" s="907"/>
      <c r="G370" s="908"/>
      <c r="H370" s="906"/>
      <c r="I370" s="907"/>
      <c r="J370" s="907"/>
      <c r="K370" s="907"/>
      <c r="L370" s="908"/>
    </row>
    <row r="371" spans="2:12" x14ac:dyDescent="0.25">
      <c r="B371" s="906"/>
      <c r="C371" s="907"/>
      <c r="D371" s="907"/>
      <c r="E371" s="907"/>
      <c r="F371" s="907"/>
      <c r="G371" s="908"/>
      <c r="H371" s="906"/>
      <c r="I371" s="907"/>
      <c r="J371" s="907"/>
      <c r="K371" s="907"/>
      <c r="L371" s="908"/>
    </row>
    <row r="372" spans="2:12" x14ac:dyDescent="0.25">
      <c r="B372" s="906"/>
      <c r="C372" s="907"/>
      <c r="D372" s="907"/>
      <c r="E372" s="907"/>
      <c r="F372" s="907"/>
      <c r="G372" s="908"/>
      <c r="H372" s="906"/>
      <c r="I372" s="907"/>
      <c r="J372" s="907"/>
      <c r="K372" s="907"/>
      <c r="L372" s="908"/>
    </row>
    <row r="373" spans="2:12" x14ac:dyDescent="0.25">
      <c r="B373" s="906"/>
      <c r="C373" s="907"/>
      <c r="D373" s="907"/>
      <c r="E373" s="907"/>
      <c r="F373" s="907"/>
      <c r="G373" s="908"/>
      <c r="H373" s="906"/>
      <c r="I373" s="907"/>
      <c r="J373" s="907"/>
      <c r="K373" s="907"/>
      <c r="L373" s="908"/>
    </row>
    <row r="374" spans="2:12" x14ac:dyDescent="0.25">
      <c r="B374" s="906"/>
      <c r="C374" s="907"/>
      <c r="D374" s="907"/>
      <c r="E374" s="907"/>
      <c r="F374" s="907"/>
      <c r="G374" s="908"/>
      <c r="H374" s="906"/>
      <c r="I374" s="907"/>
      <c r="J374" s="907"/>
      <c r="K374" s="907"/>
      <c r="L374" s="908"/>
    </row>
    <row r="375" spans="2:12" x14ac:dyDescent="0.25">
      <c r="B375" s="906"/>
      <c r="C375" s="907"/>
      <c r="D375" s="907"/>
      <c r="E375" s="907"/>
      <c r="F375" s="907"/>
      <c r="G375" s="908"/>
      <c r="H375" s="906"/>
      <c r="I375" s="907"/>
      <c r="J375" s="907"/>
      <c r="K375" s="907"/>
      <c r="L375" s="908"/>
    </row>
    <row r="376" spans="2:12" x14ac:dyDescent="0.25">
      <c r="B376" s="1029" t="s">
        <v>901</v>
      </c>
      <c r="C376" s="1030"/>
      <c r="D376" s="1030"/>
      <c r="E376" s="1030"/>
      <c r="F376" s="1030"/>
      <c r="G376" s="1030"/>
      <c r="H376" s="1029" t="s">
        <v>901</v>
      </c>
      <c r="I376" s="1030"/>
      <c r="J376" s="1030"/>
      <c r="K376" s="1030"/>
      <c r="L376" s="1030"/>
    </row>
    <row r="377" spans="2:12" x14ac:dyDescent="0.25">
      <c r="B377" s="1030"/>
      <c r="C377" s="1030"/>
      <c r="D377" s="1030"/>
      <c r="E377" s="1030"/>
      <c r="F377" s="1030"/>
      <c r="G377" s="1030"/>
      <c r="H377" s="1030"/>
      <c r="I377" s="1030"/>
      <c r="J377" s="1030"/>
      <c r="K377" s="1030"/>
      <c r="L377" s="1030"/>
    </row>
    <row r="378" spans="2:12" x14ac:dyDescent="0.25">
      <c r="B378" s="906" t="s">
        <v>798</v>
      </c>
      <c r="C378" s="907"/>
      <c r="D378" s="907"/>
      <c r="E378" s="907"/>
      <c r="F378" s="907"/>
      <c r="G378" s="908"/>
      <c r="H378" s="906" t="s">
        <v>799</v>
      </c>
      <c r="I378" s="907"/>
      <c r="J378" s="907"/>
      <c r="K378" s="907"/>
      <c r="L378" s="908"/>
    </row>
    <row r="379" spans="2:12" x14ac:dyDescent="0.25">
      <c r="B379" s="906"/>
      <c r="C379" s="907"/>
      <c r="D379" s="907"/>
      <c r="E379" s="907"/>
      <c r="F379" s="907"/>
      <c r="G379" s="908"/>
      <c r="H379" s="906"/>
      <c r="I379" s="907"/>
      <c r="J379" s="907"/>
      <c r="K379" s="907"/>
      <c r="L379" s="908"/>
    </row>
    <row r="380" spans="2:12" x14ac:dyDescent="0.25">
      <c r="B380" s="906"/>
      <c r="C380" s="907"/>
      <c r="D380" s="907"/>
      <c r="E380" s="907"/>
      <c r="F380" s="907"/>
      <c r="G380" s="908"/>
      <c r="H380" s="906"/>
      <c r="I380" s="907"/>
      <c r="J380" s="907"/>
      <c r="K380" s="907"/>
      <c r="L380" s="908"/>
    </row>
    <row r="381" spans="2:12" x14ac:dyDescent="0.25">
      <c r="B381" s="906"/>
      <c r="C381" s="907"/>
      <c r="D381" s="907"/>
      <c r="E381" s="907"/>
      <c r="F381" s="907"/>
      <c r="G381" s="908"/>
      <c r="H381" s="906"/>
      <c r="I381" s="907"/>
      <c r="J381" s="907"/>
      <c r="K381" s="907"/>
      <c r="L381" s="908"/>
    </row>
    <row r="382" spans="2:12" x14ac:dyDescent="0.25">
      <c r="B382" s="906"/>
      <c r="C382" s="907"/>
      <c r="D382" s="907"/>
      <c r="E382" s="907"/>
      <c r="F382" s="907"/>
      <c r="G382" s="908"/>
      <c r="H382" s="906"/>
      <c r="I382" s="907"/>
      <c r="J382" s="907"/>
      <c r="K382" s="907"/>
      <c r="L382" s="908"/>
    </row>
    <row r="383" spans="2:12" x14ac:dyDescent="0.25">
      <c r="B383" s="906"/>
      <c r="C383" s="907"/>
      <c r="D383" s="907"/>
      <c r="E383" s="907"/>
      <c r="F383" s="907"/>
      <c r="G383" s="908"/>
      <c r="H383" s="906"/>
      <c r="I383" s="907"/>
      <c r="J383" s="907"/>
      <c r="K383" s="907"/>
      <c r="L383" s="908"/>
    </row>
    <row r="384" spans="2:12" x14ac:dyDescent="0.25">
      <c r="B384" s="906"/>
      <c r="C384" s="907"/>
      <c r="D384" s="907"/>
      <c r="E384" s="907"/>
      <c r="F384" s="907"/>
      <c r="G384" s="908"/>
      <c r="H384" s="906"/>
      <c r="I384" s="907"/>
      <c r="J384" s="907"/>
      <c r="K384" s="907"/>
      <c r="L384" s="908"/>
    </row>
    <row r="385" spans="2:12" x14ac:dyDescent="0.25">
      <c r="B385" s="906"/>
      <c r="C385" s="907"/>
      <c r="D385" s="907"/>
      <c r="E385" s="907"/>
      <c r="F385" s="907"/>
      <c r="G385" s="908"/>
      <c r="H385" s="906"/>
      <c r="I385" s="907"/>
      <c r="J385" s="907"/>
      <c r="K385" s="907"/>
      <c r="L385" s="908"/>
    </row>
    <row r="386" spans="2:12" x14ac:dyDescent="0.25">
      <c r="B386" s="906"/>
      <c r="C386" s="907"/>
      <c r="D386" s="907"/>
      <c r="E386" s="907"/>
      <c r="F386" s="907"/>
      <c r="G386" s="908"/>
      <c r="H386" s="906"/>
      <c r="I386" s="907"/>
      <c r="J386" s="907"/>
      <c r="K386" s="907"/>
      <c r="L386" s="908"/>
    </row>
    <row r="387" spans="2:12" x14ac:dyDescent="0.25">
      <c r="B387" s="906"/>
      <c r="C387" s="907"/>
      <c r="D387" s="907"/>
      <c r="E387" s="907"/>
      <c r="F387" s="907"/>
      <c r="G387" s="908"/>
      <c r="H387" s="906"/>
      <c r="I387" s="907"/>
      <c r="J387" s="907"/>
      <c r="K387" s="907"/>
      <c r="L387" s="908"/>
    </row>
    <row r="388" spans="2:12" x14ac:dyDescent="0.25">
      <c r="B388" s="906"/>
      <c r="C388" s="907"/>
      <c r="D388" s="907"/>
      <c r="E388" s="907"/>
      <c r="F388" s="907"/>
      <c r="G388" s="908"/>
      <c r="H388" s="906"/>
      <c r="I388" s="907"/>
      <c r="J388" s="907"/>
      <c r="K388" s="907"/>
      <c r="L388" s="908"/>
    </row>
    <row r="389" spans="2:12" x14ac:dyDescent="0.25">
      <c r="B389" s="906"/>
      <c r="C389" s="907"/>
      <c r="D389" s="907"/>
      <c r="E389" s="907"/>
      <c r="F389" s="907"/>
      <c r="G389" s="908"/>
      <c r="H389" s="906"/>
      <c r="I389" s="907"/>
      <c r="J389" s="907"/>
      <c r="K389" s="907"/>
      <c r="L389" s="908"/>
    </row>
    <row r="390" spans="2:12" x14ac:dyDescent="0.25">
      <c r="B390" s="906"/>
      <c r="C390" s="907"/>
      <c r="D390" s="907"/>
      <c r="E390" s="907"/>
      <c r="F390" s="907"/>
      <c r="G390" s="908"/>
      <c r="H390" s="906"/>
      <c r="I390" s="907"/>
      <c r="J390" s="907"/>
      <c r="K390" s="907"/>
      <c r="L390" s="908"/>
    </row>
    <row r="391" spans="2:12" x14ac:dyDescent="0.25">
      <c r="B391" s="906"/>
      <c r="C391" s="907"/>
      <c r="D391" s="907"/>
      <c r="E391" s="907"/>
      <c r="F391" s="907"/>
      <c r="G391" s="908"/>
      <c r="H391" s="906"/>
      <c r="I391" s="907"/>
      <c r="J391" s="907"/>
      <c r="K391" s="907"/>
      <c r="L391" s="908"/>
    </row>
    <row r="392" spans="2:12" x14ac:dyDescent="0.25">
      <c r="B392" s="1029" t="s">
        <v>902</v>
      </c>
      <c r="C392" s="1030"/>
      <c r="D392" s="1030"/>
      <c r="E392" s="1030"/>
      <c r="F392" s="1030"/>
      <c r="G392" s="1030"/>
      <c r="H392" s="1029" t="s">
        <v>903</v>
      </c>
      <c r="I392" s="1030"/>
      <c r="J392" s="1030"/>
      <c r="K392" s="1030"/>
      <c r="L392" s="1030"/>
    </row>
    <row r="393" spans="2:12" x14ac:dyDescent="0.25">
      <c r="B393" s="1030"/>
      <c r="C393" s="1030"/>
      <c r="D393" s="1030"/>
      <c r="E393" s="1030"/>
      <c r="F393" s="1030"/>
      <c r="G393" s="1030"/>
      <c r="H393" s="1030"/>
      <c r="I393" s="1030"/>
      <c r="J393" s="1030"/>
      <c r="K393" s="1030"/>
      <c r="L393" s="1030"/>
    </row>
    <row r="394" spans="2:12" x14ac:dyDescent="0.25">
      <c r="B394" s="906" t="s">
        <v>798</v>
      </c>
      <c r="C394" s="907"/>
      <c r="D394" s="907"/>
      <c r="E394" s="907"/>
      <c r="F394" s="907"/>
      <c r="G394" s="908"/>
      <c r="H394" s="906" t="s">
        <v>799</v>
      </c>
      <c r="I394" s="907"/>
      <c r="J394" s="907"/>
      <c r="K394" s="907"/>
      <c r="L394" s="908"/>
    </row>
    <row r="395" spans="2:12" x14ac:dyDescent="0.25">
      <c r="B395" s="906"/>
      <c r="C395" s="907"/>
      <c r="D395" s="907"/>
      <c r="E395" s="907"/>
      <c r="F395" s="907"/>
      <c r="G395" s="908"/>
      <c r="H395" s="906"/>
      <c r="I395" s="907"/>
      <c r="J395" s="907"/>
      <c r="K395" s="907"/>
      <c r="L395" s="908"/>
    </row>
    <row r="396" spans="2:12" x14ac:dyDescent="0.25">
      <c r="B396" s="906"/>
      <c r="C396" s="907"/>
      <c r="D396" s="907"/>
      <c r="E396" s="907"/>
      <c r="F396" s="907"/>
      <c r="G396" s="908"/>
      <c r="H396" s="906"/>
      <c r="I396" s="907"/>
      <c r="J396" s="907"/>
      <c r="K396" s="907"/>
      <c r="L396" s="908"/>
    </row>
    <row r="397" spans="2:12" x14ac:dyDescent="0.25">
      <c r="B397" s="906"/>
      <c r="C397" s="907"/>
      <c r="D397" s="907"/>
      <c r="E397" s="907"/>
      <c r="F397" s="907"/>
      <c r="G397" s="908"/>
      <c r="H397" s="906"/>
      <c r="I397" s="907"/>
      <c r="J397" s="907"/>
      <c r="K397" s="907"/>
      <c r="L397" s="908"/>
    </row>
    <row r="398" spans="2:12" x14ac:dyDescent="0.25">
      <c r="B398" s="906"/>
      <c r="C398" s="907"/>
      <c r="D398" s="907"/>
      <c r="E398" s="907"/>
      <c r="F398" s="907"/>
      <c r="G398" s="908"/>
      <c r="H398" s="906"/>
      <c r="I398" s="907"/>
      <c r="J398" s="907"/>
      <c r="K398" s="907"/>
      <c r="L398" s="908"/>
    </row>
    <row r="399" spans="2:12" x14ac:dyDescent="0.25">
      <c r="B399" s="906"/>
      <c r="C399" s="907"/>
      <c r="D399" s="907"/>
      <c r="E399" s="907"/>
      <c r="F399" s="907"/>
      <c r="G399" s="908"/>
      <c r="H399" s="906"/>
      <c r="I399" s="907"/>
      <c r="J399" s="907"/>
      <c r="K399" s="907"/>
      <c r="L399" s="908"/>
    </row>
    <row r="400" spans="2:12" x14ac:dyDescent="0.25">
      <c r="B400" s="906"/>
      <c r="C400" s="907"/>
      <c r="D400" s="907"/>
      <c r="E400" s="907"/>
      <c r="F400" s="907"/>
      <c r="G400" s="908"/>
      <c r="H400" s="906"/>
      <c r="I400" s="907"/>
      <c r="J400" s="907"/>
      <c r="K400" s="907"/>
      <c r="L400" s="908"/>
    </row>
    <row r="401" spans="2:12" x14ac:dyDescent="0.25">
      <c r="B401" s="906"/>
      <c r="C401" s="907"/>
      <c r="D401" s="907"/>
      <c r="E401" s="907"/>
      <c r="F401" s="907"/>
      <c r="G401" s="908"/>
      <c r="H401" s="906"/>
      <c r="I401" s="907"/>
      <c r="J401" s="907"/>
      <c r="K401" s="907"/>
      <c r="L401" s="908"/>
    </row>
    <row r="402" spans="2:12" x14ac:dyDescent="0.25">
      <c r="B402" s="906"/>
      <c r="C402" s="907"/>
      <c r="D402" s="907"/>
      <c r="E402" s="907"/>
      <c r="F402" s="907"/>
      <c r="G402" s="908"/>
      <c r="H402" s="906"/>
      <c r="I402" s="907"/>
      <c r="J402" s="907"/>
      <c r="K402" s="907"/>
      <c r="L402" s="908"/>
    </row>
    <row r="403" spans="2:12" x14ac:dyDescent="0.25">
      <c r="B403" s="906"/>
      <c r="C403" s="907"/>
      <c r="D403" s="907"/>
      <c r="E403" s="907"/>
      <c r="F403" s="907"/>
      <c r="G403" s="908"/>
      <c r="H403" s="906"/>
      <c r="I403" s="907"/>
      <c r="J403" s="907"/>
      <c r="K403" s="907"/>
      <c r="L403" s="908"/>
    </row>
    <row r="404" spans="2:12" x14ac:dyDescent="0.25">
      <c r="B404" s="906"/>
      <c r="C404" s="907"/>
      <c r="D404" s="907"/>
      <c r="E404" s="907"/>
      <c r="F404" s="907"/>
      <c r="G404" s="908"/>
      <c r="H404" s="906"/>
      <c r="I404" s="907"/>
      <c r="J404" s="907"/>
      <c r="K404" s="907"/>
      <c r="L404" s="908"/>
    </row>
    <row r="405" spans="2:12" x14ac:dyDescent="0.25">
      <c r="B405" s="906"/>
      <c r="C405" s="907"/>
      <c r="D405" s="907"/>
      <c r="E405" s="907"/>
      <c r="F405" s="907"/>
      <c r="G405" s="908"/>
      <c r="H405" s="906"/>
      <c r="I405" s="907"/>
      <c r="J405" s="907"/>
      <c r="K405" s="907"/>
      <c r="L405" s="908"/>
    </row>
    <row r="406" spans="2:12" x14ac:dyDescent="0.25">
      <c r="B406" s="906"/>
      <c r="C406" s="907"/>
      <c r="D406" s="907"/>
      <c r="E406" s="907"/>
      <c r="F406" s="907"/>
      <c r="G406" s="908"/>
      <c r="H406" s="906"/>
      <c r="I406" s="907"/>
      <c r="J406" s="907"/>
      <c r="K406" s="907"/>
      <c r="L406" s="908"/>
    </row>
    <row r="407" spans="2:12" x14ac:dyDescent="0.25">
      <c r="B407" s="906"/>
      <c r="C407" s="907"/>
      <c r="D407" s="907"/>
      <c r="E407" s="907"/>
      <c r="F407" s="907"/>
      <c r="G407" s="908"/>
      <c r="H407" s="906"/>
      <c r="I407" s="907"/>
      <c r="J407" s="907"/>
      <c r="K407" s="907"/>
      <c r="L407" s="908"/>
    </row>
    <row r="408" spans="2:12" x14ac:dyDescent="0.25">
      <c r="B408" s="1030" t="s">
        <v>674</v>
      </c>
      <c r="C408" s="1030"/>
      <c r="D408" s="1030"/>
      <c r="E408" s="1030"/>
      <c r="F408" s="1030"/>
      <c r="G408" s="1030"/>
      <c r="H408" s="1030" t="s">
        <v>674</v>
      </c>
      <c r="I408" s="1030"/>
      <c r="J408" s="1030"/>
      <c r="K408" s="1030"/>
      <c r="L408" s="1030"/>
    </row>
    <row r="409" spans="2:12" x14ac:dyDescent="0.25">
      <c r="B409" s="1030"/>
      <c r="C409" s="1030"/>
      <c r="D409" s="1030"/>
      <c r="E409" s="1030"/>
      <c r="F409" s="1030"/>
      <c r="G409" s="1030"/>
      <c r="H409" s="1030"/>
      <c r="I409" s="1030"/>
      <c r="J409" s="1030"/>
      <c r="K409" s="1030"/>
      <c r="L409" s="1030"/>
    </row>
    <row r="410" spans="2:12" x14ac:dyDescent="0.25">
      <c r="B410" s="906" t="s">
        <v>798</v>
      </c>
      <c r="C410" s="907"/>
      <c r="D410" s="907"/>
      <c r="E410" s="907"/>
      <c r="F410" s="907"/>
      <c r="G410" s="908"/>
      <c r="H410" s="906" t="s">
        <v>799</v>
      </c>
      <c r="I410" s="907"/>
      <c r="J410" s="907"/>
      <c r="K410" s="907"/>
      <c r="L410" s="908"/>
    </row>
    <row r="411" spans="2:12" x14ac:dyDescent="0.25">
      <c r="B411" s="906"/>
      <c r="C411" s="907"/>
      <c r="D411" s="907"/>
      <c r="E411" s="907"/>
      <c r="F411" s="907"/>
      <c r="G411" s="908"/>
      <c r="H411" s="906"/>
      <c r="I411" s="907"/>
      <c r="J411" s="907"/>
      <c r="K411" s="907"/>
      <c r="L411" s="908"/>
    </row>
    <row r="412" spans="2:12" x14ac:dyDescent="0.25">
      <c r="B412" s="906"/>
      <c r="C412" s="907"/>
      <c r="D412" s="907"/>
      <c r="E412" s="907"/>
      <c r="F412" s="907"/>
      <c r="G412" s="908"/>
      <c r="H412" s="906"/>
      <c r="I412" s="907"/>
      <c r="J412" s="907"/>
      <c r="K412" s="907"/>
      <c r="L412" s="908"/>
    </row>
    <row r="413" spans="2:12" x14ac:dyDescent="0.25">
      <c r="B413" s="906"/>
      <c r="C413" s="907"/>
      <c r="D413" s="907"/>
      <c r="E413" s="907"/>
      <c r="F413" s="907"/>
      <c r="G413" s="908"/>
      <c r="H413" s="906"/>
      <c r="I413" s="907"/>
      <c r="J413" s="907"/>
      <c r="K413" s="907"/>
      <c r="L413" s="908"/>
    </row>
    <row r="414" spans="2:12" x14ac:dyDescent="0.25">
      <c r="B414" s="906"/>
      <c r="C414" s="907"/>
      <c r="D414" s="907"/>
      <c r="E414" s="907"/>
      <c r="F414" s="907"/>
      <c r="G414" s="908"/>
      <c r="H414" s="906"/>
      <c r="I414" s="907"/>
      <c r="J414" s="907"/>
      <c r="K414" s="907"/>
      <c r="L414" s="908"/>
    </row>
    <row r="415" spans="2:12" x14ac:dyDescent="0.25">
      <c r="B415" s="906"/>
      <c r="C415" s="907"/>
      <c r="D415" s="907"/>
      <c r="E415" s="907"/>
      <c r="F415" s="907"/>
      <c r="G415" s="908"/>
      <c r="H415" s="906"/>
      <c r="I415" s="907"/>
      <c r="J415" s="907"/>
      <c r="K415" s="907"/>
      <c r="L415" s="908"/>
    </row>
    <row r="416" spans="2:12" x14ac:dyDescent="0.25">
      <c r="B416" s="906"/>
      <c r="C416" s="907"/>
      <c r="D416" s="907"/>
      <c r="E416" s="907"/>
      <c r="F416" s="907"/>
      <c r="G416" s="908"/>
      <c r="H416" s="906"/>
      <c r="I416" s="907"/>
      <c r="J416" s="907"/>
      <c r="K416" s="907"/>
      <c r="L416" s="908"/>
    </row>
    <row r="417" spans="2:12" x14ac:dyDescent="0.25">
      <c r="B417" s="906"/>
      <c r="C417" s="907"/>
      <c r="D417" s="907"/>
      <c r="E417" s="907"/>
      <c r="F417" s="907"/>
      <c r="G417" s="908"/>
      <c r="H417" s="906"/>
      <c r="I417" s="907"/>
      <c r="J417" s="907"/>
      <c r="K417" s="907"/>
      <c r="L417" s="908"/>
    </row>
    <row r="418" spans="2:12" x14ac:dyDescent="0.25">
      <c r="B418" s="906"/>
      <c r="C418" s="907"/>
      <c r="D418" s="907"/>
      <c r="E418" s="907"/>
      <c r="F418" s="907"/>
      <c r="G418" s="908"/>
      <c r="H418" s="906"/>
      <c r="I418" s="907"/>
      <c r="J418" s="907"/>
      <c r="K418" s="907"/>
      <c r="L418" s="908"/>
    </row>
    <row r="419" spans="2:12" x14ac:dyDescent="0.25">
      <c r="B419" s="906"/>
      <c r="C419" s="907"/>
      <c r="D419" s="907"/>
      <c r="E419" s="907"/>
      <c r="F419" s="907"/>
      <c r="G419" s="908"/>
      <c r="H419" s="906"/>
      <c r="I419" s="907"/>
      <c r="J419" s="907"/>
      <c r="K419" s="907"/>
      <c r="L419" s="908"/>
    </row>
    <row r="420" spans="2:12" x14ac:dyDescent="0.25">
      <c r="B420" s="906"/>
      <c r="C420" s="907"/>
      <c r="D420" s="907"/>
      <c r="E420" s="907"/>
      <c r="F420" s="907"/>
      <c r="G420" s="908"/>
      <c r="H420" s="906"/>
      <c r="I420" s="907"/>
      <c r="J420" s="907"/>
      <c r="K420" s="907"/>
      <c r="L420" s="908"/>
    </row>
    <row r="421" spans="2:12" x14ac:dyDescent="0.25">
      <c r="B421" s="906"/>
      <c r="C421" s="907"/>
      <c r="D421" s="907"/>
      <c r="E421" s="907"/>
      <c r="F421" s="907"/>
      <c r="G421" s="908"/>
      <c r="H421" s="906"/>
      <c r="I421" s="907"/>
      <c r="J421" s="907"/>
      <c r="K421" s="907"/>
      <c r="L421" s="908"/>
    </row>
    <row r="422" spans="2:12" x14ac:dyDescent="0.25">
      <c r="B422" s="906"/>
      <c r="C422" s="907"/>
      <c r="D422" s="907"/>
      <c r="E422" s="907"/>
      <c r="F422" s="907"/>
      <c r="G422" s="908"/>
      <c r="H422" s="906"/>
      <c r="I422" s="907"/>
      <c r="J422" s="907"/>
      <c r="K422" s="907"/>
      <c r="L422" s="908"/>
    </row>
    <row r="423" spans="2:12" x14ac:dyDescent="0.25">
      <c r="B423" s="906"/>
      <c r="C423" s="907"/>
      <c r="D423" s="907"/>
      <c r="E423" s="907"/>
      <c r="F423" s="907"/>
      <c r="G423" s="908"/>
      <c r="H423" s="906"/>
      <c r="I423" s="907"/>
      <c r="J423" s="907"/>
      <c r="K423" s="907"/>
      <c r="L423" s="908"/>
    </row>
    <row r="424" spans="2:12" ht="15" customHeight="1" x14ac:dyDescent="0.25">
      <c r="B424" s="1034" t="s">
        <v>1068</v>
      </c>
      <c r="C424" s="1035"/>
      <c r="D424" s="1035"/>
      <c r="E424" s="1035"/>
      <c r="F424" s="1035"/>
      <c r="G424" s="1036"/>
      <c r="H424" s="1034" t="s">
        <v>1068</v>
      </c>
      <c r="I424" s="1035"/>
      <c r="J424" s="1035"/>
      <c r="K424" s="1035"/>
      <c r="L424" s="1036"/>
    </row>
    <row r="425" spans="2:12" ht="26.25" customHeight="1" x14ac:dyDescent="0.25">
      <c r="B425" s="1037"/>
      <c r="C425" s="1038"/>
      <c r="D425" s="1038"/>
      <c r="E425" s="1038"/>
      <c r="F425" s="1038"/>
      <c r="G425" s="1039"/>
      <c r="H425" s="1037"/>
      <c r="I425" s="1038"/>
      <c r="J425" s="1038"/>
      <c r="K425" s="1038"/>
      <c r="L425" s="1039"/>
    </row>
    <row r="426" spans="2:12" x14ac:dyDescent="0.25">
      <c r="B426" s="906" t="s">
        <v>798</v>
      </c>
      <c r="C426" s="907"/>
      <c r="D426" s="907"/>
      <c r="E426" s="907"/>
      <c r="F426" s="907"/>
      <c r="G426" s="908"/>
      <c r="H426" s="906" t="s">
        <v>799</v>
      </c>
      <c r="I426" s="907"/>
      <c r="J426" s="907"/>
      <c r="K426" s="907"/>
      <c r="L426" s="908"/>
    </row>
    <row r="427" spans="2:12" x14ac:dyDescent="0.25">
      <c r="B427" s="906"/>
      <c r="C427" s="907"/>
      <c r="D427" s="907"/>
      <c r="E427" s="907"/>
      <c r="F427" s="907"/>
      <c r="G427" s="908"/>
      <c r="H427" s="906"/>
      <c r="I427" s="907"/>
      <c r="J427" s="907"/>
      <c r="K427" s="907"/>
      <c r="L427" s="908"/>
    </row>
    <row r="428" spans="2:12" x14ac:dyDescent="0.25">
      <c r="B428" s="906"/>
      <c r="C428" s="907"/>
      <c r="D428" s="907"/>
      <c r="E428" s="907"/>
      <c r="F428" s="907"/>
      <c r="G428" s="908"/>
      <c r="H428" s="906"/>
      <c r="I428" s="907"/>
      <c r="J428" s="907"/>
      <c r="K428" s="907"/>
      <c r="L428" s="908"/>
    </row>
    <row r="429" spans="2:12" x14ac:dyDescent="0.25">
      <c r="B429" s="906"/>
      <c r="C429" s="907"/>
      <c r="D429" s="907"/>
      <c r="E429" s="907"/>
      <c r="F429" s="907"/>
      <c r="G429" s="908"/>
      <c r="H429" s="906"/>
      <c r="I429" s="907"/>
      <c r="J429" s="907"/>
      <c r="K429" s="907"/>
      <c r="L429" s="908"/>
    </row>
    <row r="430" spans="2:12" x14ac:dyDescent="0.25">
      <c r="B430" s="906"/>
      <c r="C430" s="907"/>
      <c r="D430" s="907"/>
      <c r="E430" s="907"/>
      <c r="F430" s="907"/>
      <c r="G430" s="908"/>
      <c r="H430" s="906"/>
      <c r="I430" s="907"/>
      <c r="J430" s="907"/>
      <c r="K430" s="907"/>
      <c r="L430" s="908"/>
    </row>
    <row r="431" spans="2:12" x14ac:dyDescent="0.25">
      <c r="B431" s="906"/>
      <c r="C431" s="907"/>
      <c r="D431" s="907"/>
      <c r="E431" s="907"/>
      <c r="F431" s="907"/>
      <c r="G431" s="908"/>
      <c r="H431" s="906"/>
      <c r="I431" s="907"/>
      <c r="J431" s="907"/>
      <c r="K431" s="907"/>
      <c r="L431" s="908"/>
    </row>
    <row r="432" spans="2:12" x14ac:dyDescent="0.25">
      <c r="B432" s="906"/>
      <c r="C432" s="907"/>
      <c r="D432" s="907"/>
      <c r="E432" s="907"/>
      <c r="F432" s="907"/>
      <c r="G432" s="908"/>
      <c r="H432" s="906"/>
      <c r="I432" s="907"/>
      <c r="J432" s="907"/>
      <c r="K432" s="907"/>
      <c r="L432" s="908"/>
    </row>
    <row r="433" spans="2:12" x14ac:dyDescent="0.25">
      <c r="B433" s="906"/>
      <c r="C433" s="907"/>
      <c r="D433" s="907"/>
      <c r="E433" s="907"/>
      <c r="F433" s="907"/>
      <c r="G433" s="908"/>
      <c r="H433" s="906"/>
      <c r="I433" s="907"/>
      <c r="J433" s="907"/>
      <c r="K433" s="907"/>
      <c r="L433" s="908"/>
    </row>
    <row r="434" spans="2:12" x14ac:dyDescent="0.25">
      <c r="B434" s="906"/>
      <c r="C434" s="907"/>
      <c r="D434" s="907"/>
      <c r="E434" s="907"/>
      <c r="F434" s="907"/>
      <c r="G434" s="908"/>
      <c r="H434" s="906"/>
      <c r="I434" s="907"/>
      <c r="J434" s="907"/>
      <c r="K434" s="907"/>
      <c r="L434" s="908"/>
    </row>
    <row r="435" spans="2:12" x14ac:dyDescent="0.25">
      <c r="B435" s="906"/>
      <c r="C435" s="907"/>
      <c r="D435" s="907"/>
      <c r="E435" s="907"/>
      <c r="F435" s="907"/>
      <c r="G435" s="908"/>
      <c r="H435" s="906"/>
      <c r="I435" s="907"/>
      <c r="J435" s="907"/>
      <c r="K435" s="907"/>
      <c r="L435" s="908"/>
    </row>
    <row r="436" spans="2:12" x14ac:dyDescent="0.25">
      <c r="B436" s="906"/>
      <c r="C436" s="907"/>
      <c r="D436" s="907"/>
      <c r="E436" s="907"/>
      <c r="F436" s="907"/>
      <c r="G436" s="908"/>
      <c r="H436" s="906"/>
      <c r="I436" s="907"/>
      <c r="J436" s="907"/>
      <c r="K436" s="907"/>
      <c r="L436" s="908"/>
    </row>
    <row r="437" spans="2:12" x14ac:dyDescent="0.25">
      <c r="B437" s="906"/>
      <c r="C437" s="907"/>
      <c r="D437" s="907"/>
      <c r="E437" s="907"/>
      <c r="F437" s="907"/>
      <c r="G437" s="908"/>
      <c r="H437" s="906"/>
      <c r="I437" s="907"/>
      <c r="J437" s="907"/>
      <c r="K437" s="907"/>
      <c r="L437" s="908"/>
    </row>
    <row r="438" spans="2:12" x14ac:dyDescent="0.25">
      <c r="B438" s="906"/>
      <c r="C438" s="907"/>
      <c r="D438" s="907"/>
      <c r="E438" s="907"/>
      <c r="F438" s="907"/>
      <c r="G438" s="908"/>
      <c r="H438" s="906"/>
      <c r="I438" s="907"/>
      <c r="J438" s="907"/>
      <c r="K438" s="907"/>
      <c r="L438" s="908"/>
    </row>
    <row r="439" spans="2:12" x14ac:dyDescent="0.25">
      <c r="B439" s="906"/>
      <c r="C439" s="907"/>
      <c r="D439" s="907"/>
      <c r="E439" s="907"/>
      <c r="F439" s="907"/>
      <c r="G439" s="908"/>
      <c r="H439" s="906"/>
      <c r="I439" s="907"/>
      <c r="J439" s="907"/>
      <c r="K439" s="907"/>
      <c r="L439" s="908"/>
    </row>
    <row r="440" spans="2:12" ht="15" customHeight="1" x14ac:dyDescent="0.25">
      <c r="B440" s="1034" t="s">
        <v>1004</v>
      </c>
      <c r="C440" s="1035"/>
      <c r="D440" s="1035"/>
      <c r="E440" s="1035"/>
      <c r="F440" s="1035"/>
      <c r="G440" s="1036"/>
      <c r="H440" s="1034" t="s">
        <v>1005</v>
      </c>
      <c r="I440" s="1035"/>
      <c r="J440" s="1035"/>
      <c r="K440" s="1035"/>
      <c r="L440" s="1036"/>
    </row>
    <row r="441" spans="2:12" x14ac:dyDescent="0.25">
      <c r="B441" s="1037"/>
      <c r="C441" s="1038"/>
      <c r="D441" s="1038"/>
      <c r="E441" s="1038"/>
      <c r="F441" s="1038"/>
      <c r="G441" s="1039"/>
      <c r="H441" s="1037"/>
      <c r="I441" s="1038"/>
      <c r="J441" s="1038"/>
      <c r="K441" s="1038"/>
      <c r="L441" s="1039"/>
    </row>
    <row r="442" spans="2:12" x14ac:dyDescent="0.25">
      <c r="B442" s="906" t="s">
        <v>798</v>
      </c>
      <c r="C442" s="907"/>
      <c r="D442" s="907"/>
      <c r="E442" s="907"/>
      <c r="F442" s="907"/>
      <c r="G442" s="908"/>
      <c r="H442" s="906" t="s">
        <v>799</v>
      </c>
      <c r="I442" s="907"/>
      <c r="J442" s="907"/>
      <c r="K442" s="907"/>
      <c r="L442" s="908"/>
    </row>
    <row r="443" spans="2:12" x14ac:dyDescent="0.25">
      <c r="B443" s="906"/>
      <c r="C443" s="907"/>
      <c r="D443" s="907"/>
      <c r="E443" s="907"/>
      <c r="F443" s="907"/>
      <c r="G443" s="908"/>
      <c r="H443" s="906"/>
      <c r="I443" s="907"/>
      <c r="J443" s="907"/>
      <c r="K443" s="907"/>
      <c r="L443" s="908"/>
    </row>
    <row r="444" spans="2:12" x14ac:dyDescent="0.25">
      <c r="B444" s="906"/>
      <c r="C444" s="907"/>
      <c r="D444" s="907"/>
      <c r="E444" s="907"/>
      <c r="F444" s="907"/>
      <c r="G444" s="908"/>
      <c r="H444" s="906"/>
      <c r="I444" s="907"/>
      <c r="J444" s="907"/>
      <c r="K444" s="907"/>
      <c r="L444" s="908"/>
    </row>
    <row r="445" spans="2:12" x14ac:dyDescent="0.25">
      <c r="B445" s="906"/>
      <c r="C445" s="907"/>
      <c r="D445" s="907"/>
      <c r="E445" s="907"/>
      <c r="F445" s="907"/>
      <c r="G445" s="908"/>
      <c r="H445" s="906"/>
      <c r="I445" s="907"/>
      <c r="J445" s="907"/>
      <c r="K445" s="907"/>
      <c r="L445" s="908"/>
    </row>
    <row r="446" spans="2:12" x14ac:dyDescent="0.25">
      <c r="B446" s="906"/>
      <c r="C446" s="907"/>
      <c r="D446" s="907"/>
      <c r="E446" s="907"/>
      <c r="F446" s="907"/>
      <c r="G446" s="908"/>
      <c r="H446" s="906"/>
      <c r="I446" s="907"/>
      <c r="J446" s="907"/>
      <c r="K446" s="907"/>
      <c r="L446" s="908"/>
    </row>
    <row r="447" spans="2:12" x14ac:dyDescent="0.25">
      <c r="B447" s="906"/>
      <c r="C447" s="907"/>
      <c r="D447" s="907"/>
      <c r="E447" s="907"/>
      <c r="F447" s="907"/>
      <c r="G447" s="908"/>
      <c r="H447" s="906"/>
      <c r="I447" s="907"/>
      <c r="J447" s="907"/>
      <c r="K447" s="907"/>
      <c r="L447" s="908"/>
    </row>
    <row r="448" spans="2:12" x14ac:dyDescent="0.25">
      <c r="B448" s="906"/>
      <c r="C448" s="907"/>
      <c r="D448" s="907"/>
      <c r="E448" s="907"/>
      <c r="F448" s="907"/>
      <c r="G448" s="908"/>
      <c r="H448" s="906"/>
      <c r="I448" s="907"/>
      <c r="J448" s="907"/>
      <c r="K448" s="907"/>
      <c r="L448" s="908"/>
    </row>
    <row r="449" spans="2:12" x14ac:dyDescent="0.25">
      <c r="B449" s="906"/>
      <c r="C449" s="907"/>
      <c r="D449" s="907"/>
      <c r="E449" s="907"/>
      <c r="F449" s="907"/>
      <c r="G449" s="908"/>
      <c r="H449" s="906"/>
      <c r="I449" s="907"/>
      <c r="J449" s="907"/>
      <c r="K449" s="907"/>
      <c r="L449" s="908"/>
    </row>
    <row r="450" spans="2:12" x14ac:dyDescent="0.25">
      <c r="B450" s="906"/>
      <c r="C450" s="907"/>
      <c r="D450" s="907"/>
      <c r="E450" s="907"/>
      <c r="F450" s="907"/>
      <c r="G450" s="908"/>
      <c r="H450" s="906"/>
      <c r="I450" s="907"/>
      <c r="J450" s="907"/>
      <c r="K450" s="907"/>
      <c r="L450" s="908"/>
    </row>
    <row r="451" spans="2:12" x14ac:dyDescent="0.25">
      <c r="B451" s="906"/>
      <c r="C451" s="907"/>
      <c r="D451" s="907"/>
      <c r="E451" s="907"/>
      <c r="F451" s="907"/>
      <c r="G451" s="908"/>
      <c r="H451" s="906"/>
      <c r="I451" s="907"/>
      <c r="J451" s="907"/>
      <c r="K451" s="907"/>
      <c r="L451" s="908"/>
    </row>
    <row r="452" spans="2:12" x14ac:dyDescent="0.25">
      <c r="B452" s="906"/>
      <c r="C452" s="907"/>
      <c r="D452" s="907"/>
      <c r="E452" s="907"/>
      <c r="F452" s="907"/>
      <c r="G452" s="908"/>
      <c r="H452" s="906"/>
      <c r="I452" s="907"/>
      <c r="J452" s="907"/>
      <c r="K452" s="907"/>
      <c r="L452" s="908"/>
    </row>
    <row r="453" spans="2:12" x14ac:dyDescent="0.25">
      <c r="B453" s="906"/>
      <c r="C453" s="907"/>
      <c r="D453" s="907"/>
      <c r="E453" s="907"/>
      <c r="F453" s="907"/>
      <c r="G453" s="908"/>
      <c r="H453" s="906"/>
      <c r="I453" s="907"/>
      <c r="J453" s="907"/>
      <c r="K453" s="907"/>
      <c r="L453" s="908"/>
    </row>
    <row r="454" spans="2:12" x14ac:dyDescent="0.25">
      <c r="B454" s="906"/>
      <c r="C454" s="907"/>
      <c r="D454" s="907"/>
      <c r="E454" s="907"/>
      <c r="F454" s="907"/>
      <c r="G454" s="908"/>
      <c r="H454" s="906"/>
      <c r="I454" s="907"/>
      <c r="J454" s="907"/>
      <c r="K454" s="907"/>
      <c r="L454" s="908"/>
    </row>
    <row r="455" spans="2:12" x14ac:dyDescent="0.25">
      <c r="B455" s="906"/>
      <c r="C455" s="907"/>
      <c r="D455" s="907"/>
      <c r="E455" s="907"/>
      <c r="F455" s="907"/>
      <c r="G455" s="908"/>
      <c r="H455" s="906"/>
      <c r="I455" s="907"/>
      <c r="J455" s="907"/>
      <c r="K455" s="907"/>
      <c r="L455" s="908"/>
    </row>
    <row r="456" spans="2:12" ht="15" customHeight="1" x14ac:dyDescent="0.25">
      <c r="B456" s="1034" t="s">
        <v>1211</v>
      </c>
      <c r="C456" s="1035"/>
      <c r="D456" s="1035"/>
      <c r="E456" s="1035"/>
      <c r="F456" s="1035"/>
      <c r="G456" s="1036"/>
      <c r="H456" s="1034" t="s">
        <v>1212</v>
      </c>
      <c r="I456" s="1035"/>
      <c r="J456" s="1035"/>
      <c r="K456" s="1035"/>
      <c r="L456" s="1036"/>
    </row>
    <row r="457" spans="2:12" ht="15.75" thickBot="1" x14ac:dyDescent="0.3">
      <c r="B457" s="1040"/>
      <c r="C457" s="1041"/>
      <c r="D457" s="1041"/>
      <c r="E457" s="1041"/>
      <c r="F457" s="1041"/>
      <c r="G457" s="1042"/>
      <c r="H457" s="1040"/>
      <c r="I457" s="1041"/>
      <c r="J457" s="1041"/>
      <c r="K457" s="1041"/>
      <c r="L457" s="1042"/>
    </row>
    <row r="458" spans="2:12" ht="24" customHeight="1" thickBot="1" x14ac:dyDescent="0.3">
      <c r="B458" s="1043" t="s">
        <v>807</v>
      </c>
      <c r="C458" s="1044"/>
      <c r="D458" s="1044"/>
      <c r="E458" s="1044"/>
      <c r="F458" s="1044"/>
      <c r="G458" s="1044"/>
      <c r="H458" s="1044"/>
      <c r="I458" s="1044"/>
      <c r="J458" s="1044"/>
      <c r="K458" s="1044"/>
      <c r="L458" s="1045"/>
    </row>
    <row r="459" spans="2:12" x14ac:dyDescent="0.25">
      <c r="B459" s="906" t="s">
        <v>798</v>
      </c>
      <c r="C459" s="907"/>
      <c r="D459" s="907"/>
      <c r="E459" s="907"/>
      <c r="F459" s="907"/>
      <c r="G459" s="908"/>
      <c r="H459" s="906" t="s">
        <v>799</v>
      </c>
      <c r="I459" s="907"/>
      <c r="J459" s="907"/>
      <c r="K459" s="907"/>
      <c r="L459" s="908"/>
    </row>
    <row r="460" spans="2:12" x14ac:dyDescent="0.25">
      <c r="B460" s="906"/>
      <c r="C460" s="907"/>
      <c r="D460" s="907"/>
      <c r="E460" s="907"/>
      <c r="F460" s="907"/>
      <c r="G460" s="908"/>
      <c r="H460" s="906"/>
      <c r="I460" s="907"/>
      <c r="J460" s="907"/>
      <c r="K460" s="907"/>
      <c r="L460" s="908"/>
    </row>
    <row r="461" spans="2:12" x14ac:dyDescent="0.25">
      <c r="B461" s="906"/>
      <c r="C461" s="907"/>
      <c r="D461" s="907"/>
      <c r="E461" s="907"/>
      <c r="F461" s="907"/>
      <c r="G461" s="908"/>
      <c r="H461" s="906"/>
      <c r="I461" s="907"/>
      <c r="J461" s="907"/>
      <c r="K461" s="907"/>
      <c r="L461" s="908"/>
    </row>
    <row r="462" spans="2:12" x14ac:dyDescent="0.25">
      <c r="B462" s="906"/>
      <c r="C462" s="907"/>
      <c r="D462" s="907"/>
      <c r="E462" s="907"/>
      <c r="F462" s="907"/>
      <c r="G462" s="908"/>
      <c r="H462" s="906"/>
      <c r="I462" s="907"/>
      <c r="J462" s="907"/>
      <c r="K462" s="907"/>
      <c r="L462" s="908"/>
    </row>
    <row r="463" spans="2:12" x14ac:dyDescent="0.25">
      <c r="B463" s="906"/>
      <c r="C463" s="907"/>
      <c r="D463" s="907"/>
      <c r="E463" s="907"/>
      <c r="F463" s="907"/>
      <c r="G463" s="908"/>
      <c r="H463" s="906"/>
      <c r="I463" s="907"/>
      <c r="J463" s="907"/>
      <c r="K463" s="907"/>
      <c r="L463" s="908"/>
    </row>
    <row r="464" spans="2:12" x14ac:dyDescent="0.25">
      <c r="B464" s="906"/>
      <c r="C464" s="907"/>
      <c r="D464" s="907"/>
      <c r="E464" s="907"/>
      <c r="F464" s="907"/>
      <c r="G464" s="908"/>
      <c r="H464" s="906"/>
      <c r="I464" s="907"/>
      <c r="J464" s="907"/>
      <c r="K464" s="907"/>
      <c r="L464" s="908"/>
    </row>
    <row r="465" spans="2:12" x14ac:dyDescent="0.25">
      <c r="B465" s="906"/>
      <c r="C465" s="907"/>
      <c r="D465" s="907"/>
      <c r="E465" s="907"/>
      <c r="F465" s="907"/>
      <c r="G465" s="908"/>
      <c r="H465" s="906"/>
      <c r="I465" s="907"/>
      <c r="J465" s="907"/>
      <c r="K465" s="907"/>
      <c r="L465" s="908"/>
    </row>
    <row r="466" spans="2:12" x14ac:dyDescent="0.25">
      <c r="B466" s="906"/>
      <c r="C466" s="907"/>
      <c r="D466" s="907"/>
      <c r="E466" s="907"/>
      <c r="F466" s="907"/>
      <c r="G466" s="908"/>
      <c r="H466" s="906"/>
      <c r="I466" s="907"/>
      <c r="J466" s="907"/>
      <c r="K466" s="907"/>
      <c r="L466" s="908"/>
    </row>
    <row r="467" spans="2:12" x14ac:dyDescent="0.25">
      <c r="B467" s="906"/>
      <c r="C467" s="907"/>
      <c r="D467" s="907"/>
      <c r="E467" s="907"/>
      <c r="F467" s="907"/>
      <c r="G467" s="908"/>
      <c r="H467" s="906"/>
      <c r="I467" s="907"/>
      <c r="J467" s="907"/>
      <c r="K467" s="907"/>
      <c r="L467" s="908"/>
    </row>
    <row r="468" spans="2:12" x14ac:dyDescent="0.25">
      <c r="B468" s="906"/>
      <c r="C468" s="907"/>
      <c r="D468" s="907"/>
      <c r="E468" s="907"/>
      <c r="F468" s="907"/>
      <c r="G468" s="908"/>
      <c r="H468" s="906"/>
      <c r="I468" s="907"/>
      <c r="J468" s="907"/>
      <c r="K468" s="907"/>
      <c r="L468" s="908"/>
    </row>
    <row r="469" spans="2:12" x14ac:dyDescent="0.25">
      <c r="B469" s="906"/>
      <c r="C469" s="907"/>
      <c r="D469" s="907"/>
      <c r="E469" s="907"/>
      <c r="F469" s="907"/>
      <c r="G469" s="908"/>
      <c r="H469" s="906"/>
      <c r="I469" s="907"/>
      <c r="J469" s="907"/>
      <c r="K469" s="907"/>
      <c r="L469" s="908"/>
    </row>
    <row r="470" spans="2:12" x14ac:dyDescent="0.25">
      <c r="B470" s="906"/>
      <c r="C470" s="907"/>
      <c r="D470" s="907"/>
      <c r="E470" s="907"/>
      <c r="F470" s="907"/>
      <c r="G470" s="908"/>
      <c r="H470" s="906"/>
      <c r="I470" s="907"/>
      <c r="J470" s="907"/>
      <c r="K470" s="907"/>
      <c r="L470" s="908"/>
    </row>
    <row r="471" spans="2:12" x14ac:dyDescent="0.25">
      <c r="B471" s="906"/>
      <c r="C471" s="907"/>
      <c r="D471" s="907"/>
      <c r="E471" s="907"/>
      <c r="F471" s="907"/>
      <c r="G471" s="908"/>
      <c r="H471" s="906"/>
      <c r="I471" s="907"/>
      <c r="J471" s="907"/>
      <c r="K471" s="907"/>
      <c r="L471" s="908"/>
    </row>
    <row r="472" spans="2:12" x14ac:dyDescent="0.25">
      <c r="B472" s="906"/>
      <c r="C472" s="907"/>
      <c r="D472" s="907"/>
      <c r="E472" s="907"/>
      <c r="F472" s="907"/>
      <c r="G472" s="908"/>
      <c r="H472" s="906"/>
      <c r="I472" s="907"/>
      <c r="J472" s="907"/>
      <c r="K472" s="907"/>
      <c r="L472" s="908"/>
    </row>
    <row r="473" spans="2:12" x14ac:dyDescent="0.25">
      <c r="B473" s="1029" t="s">
        <v>941</v>
      </c>
      <c r="C473" s="1030"/>
      <c r="D473" s="1030"/>
      <c r="E473" s="1030"/>
      <c r="F473" s="1030"/>
      <c r="G473" s="1030"/>
      <c r="H473" s="1029" t="s">
        <v>941</v>
      </c>
      <c r="I473" s="1030"/>
      <c r="J473" s="1030"/>
      <c r="K473" s="1030"/>
      <c r="L473" s="1030"/>
    </row>
    <row r="474" spans="2:12" x14ac:dyDescent="0.25">
      <c r="B474" s="1030"/>
      <c r="C474" s="1030"/>
      <c r="D474" s="1030"/>
      <c r="E474" s="1030"/>
      <c r="F474" s="1030"/>
      <c r="G474" s="1030"/>
      <c r="H474" s="1030"/>
      <c r="I474" s="1030"/>
      <c r="J474" s="1030"/>
      <c r="K474" s="1030"/>
      <c r="L474" s="1030"/>
    </row>
    <row r="475" spans="2:12" x14ac:dyDescent="0.25">
      <c r="B475" s="906" t="s">
        <v>798</v>
      </c>
      <c r="C475" s="907"/>
      <c r="D475" s="907"/>
      <c r="E475" s="907"/>
      <c r="F475" s="907"/>
      <c r="G475" s="908"/>
      <c r="H475" s="906" t="s">
        <v>799</v>
      </c>
      <c r="I475" s="907"/>
      <c r="J475" s="907"/>
      <c r="K475" s="907"/>
      <c r="L475" s="908"/>
    </row>
    <row r="476" spans="2:12" x14ac:dyDescent="0.25">
      <c r="B476" s="906"/>
      <c r="C476" s="907"/>
      <c r="D476" s="907"/>
      <c r="E476" s="907"/>
      <c r="F476" s="907"/>
      <c r="G476" s="908"/>
      <c r="H476" s="906"/>
      <c r="I476" s="907"/>
      <c r="J476" s="907"/>
      <c r="K476" s="907"/>
      <c r="L476" s="908"/>
    </row>
    <row r="477" spans="2:12" x14ac:dyDescent="0.25">
      <c r="B477" s="906"/>
      <c r="C477" s="907"/>
      <c r="D477" s="907"/>
      <c r="E477" s="907"/>
      <c r="F477" s="907"/>
      <c r="G477" s="908"/>
      <c r="H477" s="906"/>
      <c r="I477" s="907"/>
      <c r="J477" s="907"/>
      <c r="K477" s="907"/>
      <c r="L477" s="908"/>
    </row>
    <row r="478" spans="2:12" x14ac:dyDescent="0.25">
      <c r="B478" s="906"/>
      <c r="C478" s="907"/>
      <c r="D478" s="907"/>
      <c r="E478" s="907"/>
      <c r="F478" s="907"/>
      <c r="G478" s="908"/>
      <c r="H478" s="906"/>
      <c r="I478" s="907"/>
      <c r="J478" s="907"/>
      <c r="K478" s="907"/>
      <c r="L478" s="908"/>
    </row>
    <row r="479" spans="2:12" x14ac:dyDescent="0.25">
      <c r="B479" s="906"/>
      <c r="C479" s="907"/>
      <c r="D479" s="907"/>
      <c r="E479" s="907"/>
      <c r="F479" s="907"/>
      <c r="G479" s="908"/>
      <c r="H479" s="906"/>
      <c r="I479" s="907"/>
      <c r="J479" s="907"/>
      <c r="K479" s="907"/>
      <c r="L479" s="908"/>
    </row>
    <row r="480" spans="2:12" x14ac:dyDescent="0.25">
      <c r="B480" s="906"/>
      <c r="C480" s="907"/>
      <c r="D480" s="907"/>
      <c r="E480" s="907"/>
      <c r="F480" s="907"/>
      <c r="G480" s="908"/>
      <c r="H480" s="906"/>
      <c r="I480" s="907"/>
      <c r="J480" s="907"/>
      <c r="K480" s="907"/>
      <c r="L480" s="908"/>
    </row>
    <row r="481" spans="2:12" x14ac:dyDescent="0.25">
      <c r="B481" s="906"/>
      <c r="C481" s="907"/>
      <c r="D481" s="907"/>
      <c r="E481" s="907"/>
      <c r="F481" s="907"/>
      <c r="G481" s="908"/>
      <c r="H481" s="906"/>
      <c r="I481" s="907"/>
      <c r="J481" s="907"/>
      <c r="K481" s="907"/>
      <c r="L481" s="908"/>
    </row>
    <row r="482" spans="2:12" x14ac:dyDescent="0.25">
      <c r="B482" s="906"/>
      <c r="C482" s="907"/>
      <c r="D482" s="907"/>
      <c r="E482" s="907"/>
      <c r="F482" s="907"/>
      <c r="G482" s="908"/>
      <c r="H482" s="906"/>
      <c r="I482" s="907"/>
      <c r="J482" s="907"/>
      <c r="K482" s="907"/>
      <c r="L482" s="908"/>
    </row>
    <row r="483" spans="2:12" x14ac:dyDescent="0.25">
      <c r="B483" s="906"/>
      <c r="C483" s="907"/>
      <c r="D483" s="907"/>
      <c r="E483" s="907"/>
      <c r="F483" s="907"/>
      <c r="G483" s="908"/>
      <c r="H483" s="906"/>
      <c r="I483" s="907"/>
      <c r="J483" s="907"/>
      <c r="K483" s="907"/>
      <c r="L483" s="908"/>
    </row>
    <row r="484" spans="2:12" x14ac:dyDescent="0.25">
      <c r="B484" s="906"/>
      <c r="C484" s="907"/>
      <c r="D484" s="907"/>
      <c r="E484" s="907"/>
      <c r="F484" s="907"/>
      <c r="G484" s="908"/>
      <c r="H484" s="906"/>
      <c r="I484" s="907"/>
      <c r="J484" s="907"/>
      <c r="K484" s="907"/>
      <c r="L484" s="908"/>
    </row>
    <row r="485" spans="2:12" x14ac:dyDescent="0.25">
      <c r="B485" s="906"/>
      <c r="C485" s="907"/>
      <c r="D485" s="907"/>
      <c r="E485" s="907"/>
      <c r="F485" s="907"/>
      <c r="G485" s="908"/>
      <c r="H485" s="906"/>
      <c r="I485" s="907"/>
      <c r="J485" s="907"/>
      <c r="K485" s="907"/>
      <c r="L485" s="908"/>
    </row>
    <row r="486" spans="2:12" x14ac:dyDescent="0.25">
      <c r="B486" s="906"/>
      <c r="C486" s="907"/>
      <c r="D486" s="907"/>
      <c r="E486" s="907"/>
      <c r="F486" s="907"/>
      <c r="G486" s="908"/>
      <c r="H486" s="906"/>
      <c r="I486" s="907"/>
      <c r="J486" s="907"/>
      <c r="K486" s="907"/>
      <c r="L486" s="908"/>
    </row>
    <row r="487" spans="2:12" x14ac:dyDescent="0.25">
      <c r="B487" s="906"/>
      <c r="C487" s="907"/>
      <c r="D487" s="907"/>
      <c r="E487" s="907"/>
      <c r="F487" s="907"/>
      <c r="G487" s="908"/>
      <c r="H487" s="906"/>
      <c r="I487" s="907"/>
      <c r="J487" s="907"/>
      <c r="K487" s="907"/>
      <c r="L487" s="908"/>
    </row>
    <row r="488" spans="2:12" x14ac:dyDescent="0.25">
      <c r="B488" s="906"/>
      <c r="C488" s="907"/>
      <c r="D488" s="907"/>
      <c r="E488" s="907"/>
      <c r="F488" s="907"/>
      <c r="G488" s="908"/>
      <c r="H488" s="906"/>
      <c r="I488" s="907"/>
      <c r="J488" s="907"/>
      <c r="K488" s="907"/>
      <c r="L488" s="908"/>
    </row>
    <row r="489" spans="2:12" x14ac:dyDescent="0.25">
      <c r="B489" s="1029" t="s">
        <v>1213</v>
      </c>
      <c r="C489" s="1030"/>
      <c r="D489" s="1030"/>
      <c r="E489" s="1030"/>
      <c r="F489" s="1030"/>
      <c r="G489" s="1030"/>
      <c r="H489" s="1029" t="s">
        <v>1214</v>
      </c>
      <c r="I489" s="1030"/>
      <c r="J489" s="1030"/>
      <c r="K489" s="1030"/>
      <c r="L489" s="1030"/>
    </row>
    <row r="490" spans="2:12" x14ac:dyDescent="0.25">
      <c r="B490" s="1030"/>
      <c r="C490" s="1030"/>
      <c r="D490" s="1030"/>
      <c r="E490" s="1030"/>
      <c r="F490" s="1030"/>
      <c r="G490" s="1030"/>
      <c r="H490" s="1030"/>
      <c r="I490" s="1030"/>
      <c r="J490" s="1030"/>
      <c r="K490" s="1030"/>
      <c r="L490" s="1030"/>
    </row>
    <row r="491" spans="2:12" ht="15" customHeight="1" x14ac:dyDescent="0.25">
      <c r="B491" s="1004" t="s">
        <v>798</v>
      </c>
      <c r="C491" s="1005"/>
      <c r="D491" s="1005"/>
      <c r="E491" s="1005"/>
      <c r="F491" s="1005"/>
      <c r="G491" s="1006"/>
      <c r="H491" s="1004" t="s">
        <v>799</v>
      </c>
      <c r="I491" s="1005"/>
      <c r="J491" s="1005"/>
      <c r="K491" s="1005"/>
      <c r="L491" s="1006"/>
    </row>
    <row r="492" spans="2:12" ht="15" customHeight="1" x14ac:dyDescent="0.25">
      <c r="B492" s="906"/>
      <c r="C492" s="907"/>
      <c r="D492" s="907"/>
      <c r="E492" s="907"/>
      <c r="F492" s="907"/>
      <c r="G492" s="908"/>
      <c r="H492" s="906"/>
      <c r="I492" s="907"/>
      <c r="J492" s="907"/>
      <c r="K492" s="907"/>
      <c r="L492" s="908"/>
    </row>
    <row r="493" spans="2:12" ht="15" customHeight="1" x14ac:dyDescent="0.25">
      <c r="B493" s="906"/>
      <c r="C493" s="907"/>
      <c r="D493" s="907"/>
      <c r="E493" s="907"/>
      <c r="F493" s="907"/>
      <c r="G493" s="908"/>
      <c r="H493" s="906"/>
      <c r="I493" s="907"/>
      <c r="J493" s="907"/>
      <c r="K493" s="907"/>
      <c r="L493" s="908"/>
    </row>
    <row r="494" spans="2:12" ht="15" customHeight="1" x14ac:dyDescent="0.25">
      <c r="B494" s="906"/>
      <c r="C494" s="907"/>
      <c r="D494" s="907"/>
      <c r="E494" s="907"/>
      <c r="F494" s="907"/>
      <c r="G494" s="908"/>
      <c r="H494" s="906"/>
      <c r="I494" s="907"/>
      <c r="J494" s="907"/>
      <c r="K494" s="907"/>
      <c r="L494" s="908"/>
    </row>
    <row r="495" spans="2:12" ht="15" customHeight="1" x14ac:dyDescent="0.25">
      <c r="B495" s="906"/>
      <c r="C495" s="907"/>
      <c r="D495" s="907"/>
      <c r="E495" s="907"/>
      <c r="F495" s="907"/>
      <c r="G495" s="908"/>
      <c r="H495" s="906"/>
      <c r="I495" s="907"/>
      <c r="J495" s="907"/>
      <c r="K495" s="907"/>
      <c r="L495" s="908"/>
    </row>
    <row r="496" spans="2:12" ht="15" customHeight="1" x14ac:dyDescent="0.25">
      <c r="B496" s="906"/>
      <c r="C496" s="907"/>
      <c r="D496" s="907"/>
      <c r="E496" s="907"/>
      <c r="F496" s="907"/>
      <c r="G496" s="908"/>
      <c r="H496" s="906"/>
      <c r="I496" s="907"/>
      <c r="J496" s="907"/>
      <c r="K496" s="907"/>
      <c r="L496" s="908"/>
    </row>
    <row r="497" spans="2:12" ht="15" customHeight="1" x14ac:dyDescent="0.25">
      <c r="B497" s="906"/>
      <c r="C497" s="907"/>
      <c r="D497" s="907"/>
      <c r="E497" s="907"/>
      <c r="F497" s="907"/>
      <c r="G497" s="908"/>
      <c r="H497" s="906"/>
      <c r="I497" s="907"/>
      <c r="J497" s="907"/>
      <c r="K497" s="907"/>
      <c r="L497" s="908"/>
    </row>
    <row r="498" spans="2:12" ht="15" customHeight="1" x14ac:dyDescent="0.25">
      <c r="B498" s="906"/>
      <c r="C498" s="907"/>
      <c r="D498" s="907"/>
      <c r="E498" s="907"/>
      <c r="F498" s="907"/>
      <c r="G498" s="908"/>
      <c r="H498" s="906"/>
      <c r="I498" s="907"/>
      <c r="J498" s="907"/>
      <c r="K498" s="907"/>
      <c r="L498" s="908"/>
    </row>
    <row r="499" spans="2:12" ht="15" customHeight="1" x14ac:dyDescent="0.25">
      <c r="B499" s="906"/>
      <c r="C499" s="907"/>
      <c r="D499" s="907"/>
      <c r="E499" s="907"/>
      <c r="F499" s="907"/>
      <c r="G499" s="908"/>
      <c r="H499" s="906"/>
      <c r="I499" s="907"/>
      <c r="J499" s="907"/>
      <c r="K499" s="907"/>
      <c r="L499" s="908"/>
    </row>
    <row r="500" spans="2:12" ht="15" customHeight="1" x14ac:dyDescent="0.25">
      <c r="B500" s="906"/>
      <c r="C500" s="907"/>
      <c r="D500" s="907"/>
      <c r="E500" s="907"/>
      <c r="F500" s="907"/>
      <c r="G500" s="908"/>
      <c r="H500" s="906"/>
      <c r="I500" s="907"/>
      <c r="J500" s="907"/>
      <c r="K500" s="907"/>
      <c r="L500" s="908"/>
    </row>
    <row r="501" spans="2:12" ht="15" customHeight="1" x14ac:dyDescent="0.25">
      <c r="B501" s="906"/>
      <c r="C501" s="907"/>
      <c r="D501" s="907"/>
      <c r="E501" s="907"/>
      <c r="F501" s="907"/>
      <c r="G501" s="908"/>
      <c r="H501" s="906"/>
      <c r="I501" s="907"/>
      <c r="J501" s="907"/>
      <c r="K501" s="907"/>
      <c r="L501" s="908"/>
    </row>
    <row r="502" spans="2:12" ht="15" customHeight="1" x14ac:dyDescent="0.25">
      <c r="B502" s="906"/>
      <c r="C502" s="907"/>
      <c r="D502" s="907"/>
      <c r="E502" s="907"/>
      <c r="F502" s="907"/>
      <c r="G502" s="908"/>
      <c r="H502" s="906"/>
      <c r="I502" s="907"/>
      <c r="J502" s="907"/>
      <c r="K502" s="907"/>
      <c r="L502" s="908"/>
    </row>
    <row r="503" spans="2:12" ht="15" customHeight="1" x14ac:dyDescent="0.25">
      <c r="B503" s="906"/>
      <c r="C503" s="907"/>
      <c r="D503" s="907"/>
      <c r="E503" s="907"/>
      <c r="F503" s="907"/>
      <c r="G503" s="908"/>
      <c r="H503" s="906"/>
      <c r="I503" s="907"/>
      <c r="J503" s="907"/>
      <c r="K503" s="907"/>
      <c r="L503" s="908"/>
    </row>
    <row r="504" spans="2:12" ht="15" customHeight="1" x14ac:dyDescent="0.25">
      <c r="B504" s="1051"/>
      <c r="C504" s="1052"/>
      <c r="D504" s="1052"/>
      <c r="E504" s="1052"/>
      <c r="F504" s="1052"/>
      <c r="G504" s="1053"/>
      <c r="H504" s="1051"/>
      <c r="I504" s="1052"/>
      <c r="J504" s="1052"/>
      <c r="K504" s="1052"/>
      <c r="L504" s="1053"/>
    </row>
    <row r="505" spans="2:12" x14ac:dyDescent="0.25">
      <c r="B505" s="1034" t="s">
        <v>962</v>
      </c>
      <c r="C505" s="1046"/>
      <c r="D505" s="1046"/>
      <c r="E505" s="1046"/>
      <c r="F505" s="1046"/>
      <c r="G505" s="1047"/>
      <c r="H505" s="1034" t="s">
        <v>1215</v>
      </c>
      <c r="I505" s="1046"/>
      <c r="J505" s="1046"/>
      <c r="K505" s="1046"/>
      <c r="L505" s="1047"/>
    </row>
    <row r="506" spans="2:12" x14ac:dyDescent="0.25">
      <c r="B506" s="1048"/>
      <c r="C506" s="1049"/>
      <c r="D506" s="1049"/>
      <c r="E506" s="1049"/>
      <c r="F506" s="1049"/>
      <c r="G506" s="1050"/>
      <c r="H506" s="1048"/>
      <c r="I506" s="1049"/>
      <c r="J506" s="1049"/>
      <c r="K506" s="1049"/>
      <c r="L506" s="1050"/>
    </row>
    <row r="507" spans="2:12" x14ac:dyDescent="0.25">
      <c r="B507" s="1004" t="s">
        <v>798</v>
      </c>
      <c r="C507" s="1005"/>
      <c r="D507" s="1005"/>
      <c r="E507" s="1005"/>
      <c r="F507" s="1005"/>
      <c r="G507" s="1006"/>
      <c r="H507" s="1004" t="s">
        <v>799</v>
      </c>
      <c r="I507" s="1005"/>
      <c r="J507" s="1005"/>
      <c r="K507" s="1005"/>
      <c r="L507" s="1006"/>
    </row>
    <row r="508" spans="2:12" x14ac:dyDescent="0.25">
      <c r="B508" s="906"/>
      <c r="C508" s="907"/>
      <c r="D508" s="907"/>
      <c r="E508" s="907"/>
      <c r="F508" s="907"/>
      <c r="G508" s="908"/>
      <c r="H508" s="906"/>
      <c r="I508" s="907"/>
      <c r="J508" s="907"/>
      <c r="K508" s="907"/>
      <c r="L508" s="908"/>
    </row>
    <row r="509" spans="2:12" x14ac:dyDescent="0.25">
      <c r="B509" s="906"/>
      <c r="C509" s="907"/>
      <c r="D509" s="907"/>
      <c r="E509" s="907"/>
      <c r="F509" s="907"/>
      <c r="G509" s="908"/>
      <c r="H509" s="906"/>
      <c r="I509" s="907"/>
      <c r="J509" s="907"/>
      <c r="K509" s="907"/>
      <c r="L509" s="908"/>
    </row>
    <row r="510" spans="2:12" x14ac:dyDescent="0.25">
      <c r="B510" s="906"/>
      <c r="C510" s="907"/>
      <c r="D510" s="907"/>
      <c r="E510" s="907"/>
      <c r="F510" s="907"/>
      <c r="G510" s="908"/>
      <c r="H510" s="906"/>
      <c r="I510" s="907"/>
      <c r="J510" s="907"/>
      <c r="K510" s="907"/>
      <c r="L510" s="908"/>
    </row>
    <row r="511" spans="2:12" x14ac:dyDescent="0.25">
      <c r="B511" s="906"/>
      <c r="C511" s="907"/>
      <c r="D511" s="907"/>
      <c r="E511" s="907"/>
      <c r="F511" s="907"/>
      <c r="G511" s="908"/>
      <c r="H511" s="906"/>
      <c r="I511" s="907"/>
      <c r="J511" s="907"/>
      <c r="K511" s="907"/>
      <c r="L511" s="908"/>
    </row>
    <row r="512" spans="2:12" x14ac:dyDescent="0.25">
      <c r="B512" s="906"/>
      <c r="C512" s="907"/>
      <c r="D512" s="907"/>
      <c r="E512" s="907"/>
      <c r="F512" s="907"/>
      <c r="G512" s="908"/>
      <c r="H512" s="906"/>
      <c r="I512" s="907"/>
      <c r="J512" s="907"/>
      <c r="K512" s="907"/>
      <c r="L512" s="908"/>
    </row>
    <row r="513" spans="2:12" x14ac:dyDescent="0.25">
      <c r="B513" s="906"/>
      <c r="C513" s="907"/>
      <c r="D513" s="907"/>
      <c r="E513" s="907"/>
      <c r="F513" s="907"/>
      <c r="G513" s="908"/>
      <c r="H513" s="906"/>
      <c r="I513" s="907"/>
      <c r="J513" s="907"/>
      <c r="K513" s="907"/>
      <c r="L513" s="908"/>
    </row>
    <row r="514" spans="2:12" x14ac:dyDescent="0.25">
      <c r="B514" s="906"/>
      <c r="C514" s="907"/>
      <c r="D514" s="907"/>
      <c r="E514" s="907"/>
      <c r="F514" s="907"/>
      <c r="G514" s="908"/>
      <c r="H514" s="906"/>
      <c r="I514" s="907"/>
      <c r="J514" s="907"/>
      <c r="K514" s="907"/>
      <c r="L514" s="908"/>
    </row>
    <row r="515" spans="2:12" x14ac:dyDescent="0.25">
      <c r="B515" s="906"/>
      <c r="C515" s="907"/>
      <c r="D515" s="907"/>
      <c r="E515" s="907"/>
      <c r="F515" s="907"/>
      <c r="G515" s="908"/>
      <c r="H515" s="906"/>
      <c r="I515" s="907"/>
      <c r="J515" s="907"/>
      <c r="K515" s="907"/>
      <c r="L515" s="908"/>
    </row>
    <row r="516" spans="2:12" x14ac:dyDescent="0.25">
      <c r="B516" s="906"/>
      <c r="C516" s="907"/>
      <c r="D516" s="907"/>
      <c r="E516" s="907"/>
      <c r="F516" s="907"/>
      <c r="G516" s="908"/>
      <c r="H516" s="906"/>
      <c r="I516" s="907"/>
      <c r="J516" s="907"/>
      <c r="K516" s="907"/>
      <c r="L516" s="908"/>
    </row>
    <row r="517" spans="2:12" x14ac:dyDescent="0.25">
      <c r="B517" s="906"/>
      <c r="C517" s="907"/>
      <c r="D517" s="907"/>
      <c r="E517" s="907"/>
      <c r="F517" s="907"/>
      <c r="G517" s="908"/>
      <c r="H517" s="906"/>
      <c r="I517" s="907"/>
      <c r="J517" s="907"/>
      <c r="K517" s="907"/>
      <c r="L517" s="908"/>
    </row>
    <row r="518" spans="2:12" x14ac:dyDescent="0.25">
      <c r="B518" s="906"/>
      <c r="C518" s="907"/>
      <c r="D518" s="907"/>
      <c r="E518" s="907"/>
      <c r="F518" s="907"/>
      <c r="G518" s="908"/>
      <c r="H518" s="906"/>
      <c r="I518" s="907"/>
      <c r="J518" s="907"/>
      <c r="K518" s="907"/>
      <c r="L518" s="908"/>
    </row>
    <row r="519" spans="2:12" x14ac:dyDescent="0.25">
      <c r="B519" s="906"/>
      <c r="C519" s="907"/>
      <c r="D519" s="907"/>
      <c r="E519" s="907"/>
      <c r="F519" s="907"/>
      <c r="G519" s="908"/>
      <c r="H519" s="906"/>
      <c r="I519" s="907"/>
      <c r="J519" s="907"/>
      <c r="K519" s="907"/>
      <c r="L519" s="908"/>
    </row>
    <row r="520" spans="2:12" x14ac:dyDescent="0.25">
      <c r="B520" s="1051"/>
      <c r="C520" s="1052"/>
      <c r="D520" s="1052"/>
      <c r="E520" s="1052"/>
      <c r="F520" s="1052"/>
      <c r="G520" s="1053"/>
      <c r="H520" s="1051"/>
      <c r="I520" s="1052"/>
      <c r="J520" s="1052"/>
      <c r="K520" s="1052"/>
      <c r="L520" s="1053"/>
    </row>
    <row r="521" spans="2:12" x14ac:dyDescent="0.25">
      <c r="B521" s="1034" t="s">
        <v>1069</v>
      </c>
      <c r="C521" s="1046"/>
      <c r="D521" s="1046"/>
      <c r="E521" s="1046"/>
      <c r="F521" s="1046"/>
      <c r="G521" s="1047"/>
      <c r="H521" s="1034" t="s">
        <v>1070</v>
      </c>
      <c r="I521" s="1046"/>
      <c r="J521" s="1046"/>
      <c r="K521" s="1046"/>
      <c r="L521" s="1047"/>
    </row>
    <row r="522" spans="2:12" x14ac:dyDescent="0.25">
      <c r="B522" s="1048"/>
      <c r="C522" s="1049"/>
      <c r="D522" s="1049"/>
      <c r="E522" s="1049"/>
      <c r="F522" s="1049"/>
      <c r="G522" s="1050"/>
      <c r="H522" s="1048"/>
      <c r="I522" s="1049"/>
      <c r="J522" s="1049"/>
      <c r="K522" s="1049"/>
      <c r="L522" s="1050"/>
    </row>
    <row r="523" spans="2:12" x14ac:dyDescent="0.25">
      <c r="B523" s="1004" t="s">
        <v>798</v>
      </c>
      <c r="C523" s="1005"/>
      <c r="D523" s="1005"/>
      <c r="E523" s="1005"/>
      <c r="F523" s="1005"/>
      <c r="G523" s="1006"/>
      <c r="H523" s="1004" t="s">
        <v>799</v>
      </c>
      <c r="I523" s="1005"/>
      <c r="J523" s="1005"/>
      <c r="K523" s="1005"/>
      <c r="L523" s="1006"/>
    </row>
    <row r="524" spans="2:12" x14ac:dyDescent="0.25">
      <c r="B524" s="906"/>
      <c r="C524" s="907"/>
      <c r="D524" s="907"/>
      <c r="E524" s="907"/>
      <c r="F524" s="907"/>
      <c r="G524" s="908"/>
      <c r="H524" s="906"/>
      <c r="I524" s="907"/>
      <c r="J524" s="907"/>
      <c r="K524" s="907"/>
      <c r="L524" s="908"/>
    </row>
    <row r="525" spans="2:12" x14ac:dyDescent="0.25">
      <c r="B525" s="906"/>
      <c r="C525" s="907"/>
      <c r="D525" s="907"/>
      <c r="E525" s="907"/>
      <c r="F525" s="907"/>
      <c r="G525" s="908"/>
      <c r="H525" s="906"/>
      <c r="I525" s="907"/>
      <c r="J525" s="907"/>
      <c r="K525" s="907"/>
      <c r="L525" s="908"/>
    </row>
    <row r="526" spans="2:12" x14ac:dyDescent="0.25">
      <c r="B526" s="906"/>
      <c r="C526" s="907"/>
      <c r="D526" s="907"/>
      <c r="E526" s="907"/>
      <c r="F526" s="907"/>
      <c r="G526" s="908"/>
      <c r="H526" s="906"/>
      <c r="I526" s="907"/>
      <c r="J526" s="907"/>
      <c r="K526" s="907"/>
      <c r="L526" s="908"/>
    </row>
    <row r="527" spans="2:12" x14ac:dyDescent="0.25">
      <c r="B527" s="906"/>
      <c r="C527" s="907"/>
      <c r="D527" s="907"/>
      <c r="E527" s="907"/>
      <c r="F527" s="907"/>
      <c r="G527" s="908"/>
      <c r="H527" s="906"/>
      <c r="I527" s="907"/>
      <c r="J527" s="907"/>
      <c r="K527" s="907"/>
      <c r="L527" s="908"/>
    </row>
    <row r="528" spans="2:12" x14ac:dyDescent="0.25">
      <c r="B528" s="906"/>
      <c r="C528" s="907"/>
      <c r="D528" s="907"/>
      <c r="E528" s="907"/>
      <c r="F528" s="907"/>
      <c r="G528" s="908"/>
      <c r="H528" s="906"/>
      <c r="I528" s="907"/>
      <c r="J528" s="907"/>
      <c r="K528" s="907"/>
      <c r="L528" s="908"/>
    </row>
    <row r="529" spans="2:12" x14ac:dyDescent="0.25">
      <c r="B529" s="906"/>
      <c r="C529" s="907"/>
      <c r="D529" s="907"/>
      <c r="E529" s="907"/>
      <c r="F529" s="907"/>
      <c r="G529" s="908"/>
      <c r="H529" s="906"/>
      <c r="I529" s="907"/>
      <c r="J529" s="907"/>
      <c r="K529" s="907"/>
      <c r="L529" s="908"/>
    </row>
    <row r="530" spans="2:12" x14ac:dyDescent="0.25">
      <c r="B530" s="906"/>
      <c r="C530" s="907"/>
      <c r="D530" s="907"/>
      <c r="E530" s="907"/>
      <c r="F530" s="907"/>
      <c r="G530" s="908"/>
      <c r="H530" s="906"/>
      <c r="I530" s="907"/>
      <c r="J530" s="907"/>
      <c r="K530" s="907"/>
      <c r="L530" s="908"/>
    </row>
    <row r="531" spans="2:12" x14ac:dyDescent="0.25">
      <c r="B531" s="906"/>
      <c r="C531" s="907"/>
      <c r="D531" s="907"/>
      <c r="E531" s="907"/>
      <c r="F531" s="907"/>
      <c r="G531" s="908"/>
      <c r="H531" s="906"/>
      <c r="I531" s="907"/>
      <c r="J531" s="907"/>
      <c r="K531" s="907"/>
      <c r="L531" s="908"/>
    </row>
    <row r="532" spans="2:12" x14ac:dyDescent="0.25">
      <c r="B532" s="906"/>
      <c r="C532" s="907"/>
      <c r="D532" s="907"/>
      <c r="E532" s="907"/>
      <c r="F532" s="907"/>
      <c r="G532" s="908"/>
      <c r="H532" s="906"/>
      <c r="I532" s="907"/>
      <c r="J532" s="907"/>
      <c r="K532" s="907"/>
      <c r="L532" s="908"/>
    </row>
    <row r="533" spans="2:12" x14ac:dyDescent="0.25">
      <c r="B533" s="906"/>
      <c r="C533" s="907"/>
      <c r="D533" s="907"/>
      <c r="E533" s="907"/>
      <c r="F533" s="907"/>
      <c r="G533" s="908"/>
      <c r="H533" s="906"/>
      <c r="I533" s="907"/>
      <c r="J533" s="907"/>
      <c r="K533" s="907"/>
      <c r="L533" s="908"/>
    </row>
    <row r="534" spans="2:12" x14ac:dyDescent="0.25">
      <c r="B534" s="906"/>
      <c r="C534" s="907"/>
      <c r="D534" s="907"/>
      <c r="E534" s="907"/>
      <c r="F534" s="907"/>
      <c r="G534" s="908"/>
      <c r="H534" s="906"/>
      <c r="I534" s="907"/>
      <c r="J534" s="907"/>
      <c r="K534" s="907"/>
      <c r="L534" s="908"/>
    </row>
    <row r="535" spans="2:12" x14ac:dyDescent="0.25">
      <c r="B535" s="906"/>
      <c r="C535" s="907"/>
      <c r="D535" s="907"/>
      <c r="E535" s="907"/>
      <c r="F535" s="907"/>
      <c r="G535" s="908"/>
      <c r="H535" s="906"/>
      <c r="I535" s="907"/>
      <c r="J535" s="907"/>
      <c r="K535" s="907"/>
      <c r="L535" s="908"/>
    </row>
    <row r="536" spans="2:12" x14ac:dyDescent="0.25">
      <c r="B536" s="1051"/>
      <c r="C536" s="1052"/>
      <c r="D536" s="1052"/>
      <c r="E536" s="1052"/>
      <c r="F536" s="1052"/>
      <c r="G536" s="1053"/>
      <c r="H536" s="1051"/>
      <c r="I536" s="1052"/>
      <c r="J536" s="1052"/>
      <c r="K536" s="1052"/>
      <c r="L536" s="1053"/>
    </row>
    <row r="537" spans="2:12" x14ac:dyDescent="0.25">
      <c r="B537" s="1034" t="s">
        <v>1216</v>
      </c>
      <c r="C537" s="1046"/>
      <c r="D537" s="1046"/>
      <c r="E537" s="1046"/>
      <c r="F537" s="1046"/>
      <c r="G537" s="1047"/>
      <c r="H537" s="1034" t="s">
        <v>1217</v>
      </c>
      <c r="I537" s="1046"/>
      <c r="J537" s="1046"/>
      <c r="K537" s="1046"/>
      <c r="L537" s="1047"/>
    </row>
    <row r="538" spans="2:12" x14ac:dyDescent="0.25">
      <c r="B538" s="1048"/>
      <c r="C538" s="1049"/>
      <c r="D538" s="1049"/>
      <c r="E538" s="1049"/>
      <c r="F538" s="1049"/>
      <c r="G538" s="1050"/>
      <c r="H538" s="1048"/>
      <c r="I538" s="1049"/>
      <c r="J538" s="1049"/>
      <c r="K538" s="1049"/>
      <c r="L538" s="1050"/>
    </row>
    <row r="539" spans="2:12" x14ac:dyDescent="0.25">
      <c r="B539" s="1004" t="s">
        <v>798</v>
      </c>
      <c r="C539" s="1005"/>
      <c r="D539" s="1005"/>
      <c r="E539" s="1005"/>
      <c r="F539" s="1005"/>
      <c r="G539" s="1006"/>
      <c r="H539" s="1004" t="s">
        <v>799</v>
      </c>
      <c r="I539" s="1005"/>
      <c r="J539" s="1005"/>
      <c r="K539" s="1005"/>
      <c r="L539" s="1006"/>
    </row>
    <row r="540" spans="2:12" x14ac:dyDescent="0.25">
      <c r="B540" s="906"/>
      <c r="C540" s="907"/>
      <c r="D540" s="907"/>
      <c r="E540" s="907"/>
      <c r="F540" s="907"/>
      <c r="G540" s="908"/>
      <c r="H540" s="906"/>
      <c r="I540" s="907"/>
      <c r="J540" s="907"/>
      <c r="K540" s="907"/>
      <c r="L540" s="908"/>
    </row>
    <row r="541" spans="2:12" x14ac:dyDescent="0.25">
      <c r="B541" s="906"/>
      <c r="C541" s="907"/>
      <c r="D541" s="907"/>
      <c r="E541" s="907"/>
      <c r="F541" s="907"/>
      <c r="G541" s="908"/>
      <c r="H541" s="906"/>
      <c r="I541" s="907"/>
      <c r="J541" s="907"/>
      <c r="K541" s="907"/>
      <c r="L541" s="908"/>
    </row>
    <row r="542" spans="2:12" x14ac:dyDescent="0.25">
      <c r="B542" s="906"/>
      <c r="C542" s="907"/>
      <c r="D542" s="907"/>
      <c r="E542" s="907"/>
      <c r="F542" s="907"/>
      <c r="G542" s="908"/>
      <c r="H542" s="906"/>
      <c r="I542" s="907"/>
      <c r="J542" s="907"/>
      <c r="K542" s="907"/>
      <c r="L542" s="908"/>
    </row>
    <row r="543" spans="2:12" x14ac:dyDescent="0.25">
      <c r="B543" s="906"/>
      <c r="C543" s="907"/>
      <c r="D543" s="907"/>
      <c r="E543" s="907"/>
      <c r="F543" s="907"/>
      <c r="G543" s="908"/>
      <c r="H543" s="906"/>
      <c r="I543" s="907"/>
      <c r="J543" s="907"/>
      <c r="K543" s="907"/>
      <c r="L543" s="908"/>
    </row>
    <row r="544" spans="2:12" x14ac:dyDescent="0.25">
      <c r="B544" s="906"/>
      <c r="C544" s="907"/>
      <c r="D544" s="907"/>
      <c r="E544" s="907"/>
      <c r="F544" s="907"/>
      <c r="G544" s="908"/>
      <c r="H544" s="906"/>
      <c r="I544" s="907"/>
      <c r="J544" s="907"/>
      <c r="K544" s="907"/>
      <c r="L544" s="908"/>
    </row>
    <row r="545" spans="2:12" x14ac:dyDescent="0.25">
      <c r="B545" s="906"/>
      <c r="C545" s="907"/>
      <c r="D545" s="907"/>
      <c r="E545" s="907"/>
      <c r="F545" s="907"/>
      <c r="G545" s="908"/>
      <c r="H545" s="906"/>
      <c r="I545" s="907"/>
      <c r="J545" s="907"/>
      <c r="K545" s="907"/>
      <c r="L545" s="908"/>
    </row>
    <row r="546" spans="2:12" x14ac:dyDescent="0.25">
      <c r="B546" s="906"/>
      <c r="C546" s="907"/>
      <c r="D546" s="907"/>
      <c r="E546" s="907"/>
      <c r="F546" s="907"/>
      <c r="G546" s="908"/>
      <c r="H546" s="906"/>
      <c r="I546" s="907"/>
      <c r="J546" s="907"/>
      <c r="K546" s="907"/>
      <c r="L546" s="908"/>
    </row>
    <row r="547" spans="2:12" x14ac:dyDescent="0.25">
      <c r="B547" s="906"/>
      <c r="C547" s="907"/>
      <c r="D547" s="907"/>
      <c r="E547" s="907"/>
      <c r="F547" s="907"/>
      <c r="G547" s="908"/>
      <c r="H547" s="906"/>
      <c r="I547" s="907"/>
      <c r="J547" s="907"/>
      <c r="K547" s="907"/>
      <c r="L547" s="908"/>
    </row>
    <row r="548" spans="2:12" x14ac:dyDescent="0.25">
      <c r="B548" s="906"/>
      <c r="C548" s="907"/>
      <c r="D548" s="907"/>
      <c r="E548" s="907"/>
      <c r="F548" s="907"/>
      <c r="G548" s="908"/>
      <c r="H548" s="906"/>
      <c r="I548" s="907"/>
      <c r="J548" s="907"/>
      <c r="K548" s="907"/>
      <c r="L548" s="908"/>
    </row>
    <row r="549" spans="2:12" x14ac:dyDescent="0.25">
      <c r="B549" s="906"/>
      <c r="C549" s="907"/>
      <c r="D549" s="907"/>
      <c r="E549" s="907"/>
      <c r="F549" s="907"/>
      <c r="G549" s="908"/>
      <c r="H549" s="906"/>
      <c r="I549" s="907"/>
      <c r="J549" s="907"/>
      <c r="K549" s="907"/>
      <c r="L549" s="908"/>
    </row>
    <row r="550" spans="2:12" x14ac:dyDescent="0.25">
      <c r="B550" s="906"/>
      <c r="C550" s="907"/>
      <c r="D550" s="907"/>
      <c r="E550" s="907"/>
      <c r="F550" s="907"/>
      <c r="G550" s="908"/>
      <c r="H550" s="906"/>
      <c r="I550" s="907"/>
      <c r="J550" s="907"/>
      <c r="K550" s="907"/>
      <c r="L550" s="908"/>
    </row>
    <row r="551" spans="2:12" x14ac:dyDescent="0.25">
      <c r="B551" s="906"/>
      <c r="C551" s="907"/>
      <c r="D551" s="907"/>
      <c r="E551" s="907"/>
      <c r="F551" s="907"/>
      <c r="G551" s="908"/>
      <c r="H551" s="906"/>
      <c r="I551" s="907"/>
      <c r="J551" s="907"/>
      <c r="K551" s="907"/>
      <c r="L551" s="908"/>
    </row>
    <row r="552" spans="2:12" x14ac:dyDescent="0.25">
      <c r="B552" s="1051"/>
      <c r="C552" s="1052"/>
      <c r="D552" s="1052"/>
      <c r="E552" s="1052"/>
      <c r="F552" s="1052"/>
      <c r="G552" s="1053"/>
      <c r="H552" s="1051"/>
      <c r="I552" s="1052"/>
      <c r="J552" s="1052"/>
      <c r="K552" s="1052"/>
      <c r="L552" s="1053"/>
    </row>
    <row r="553" spans="2:12" x14ac:dyDescent="0.25">
      <c r="B553" s="1034" t="s">
        <v>1071</v>
      </c>
      <c r="C553" s="1046"/>
      <c r="D553" s="1046"/>
      <c r="E553" s="1046"/>
      <c r="F553" s="1046"/>
      <c r="G553" s="1047"/>
      <c r="H553" s="1034" t="s">
        <v>942</v>
      </c>
      <c r="I553" s="1046"/>
      <c r="J553" s="1046"/>
      <c r="K553" s="1046"/>
      <c r="L553" s="1047"/>
    </row>
    <row r="554" spans="2:12" x14ac:dyDescent="0.25">
      <c r="B554" s="1048"/>
      <c r="C554" s="1049"/>
      <c r="D554" s="1049"/>
      <c r="E554" s="1049"/>
      <c r="F554" s="1049"/>
      <c r="G554" s="1050"/>
      <c r="H554" s="1048"/>
      <c r="I554" s="1049"/>
      <c r="J554" s="1049"/>
      <c r="K554" s="1049"/>
      <c r="L554" s="1050"/>
    </row>
    <row r="555" spans="2:12" x14ac:dyDescent="0.25">
      <c r="B555" s="1004" t="s">
        <v>798</v>
      </c>
      <c r="C555" s="1005"/>
      <c r="D555" s="1005"/>
      <c r="E555" s="1005"/>
      <c r="F555" s="1005"/>
      <c r="G555" s="1006"/>
      <c r="H555" s="1004" t="s">
        <v>799</v>
      </c>
      <c r="I555" s="1005"/>
      <c r="J555" s="1005"/>
      <c r="K555" s="1005"/>
      <c r="L555" s="1006"/>
    </row>
    <row r="556" spans="2:12" x14ac:dyDescent="0.25">
      <c r="B556" s="906"/>
      <c r="C556" s="907"/>
      <c r="D556" s="907"/>
      <c r="E556" s="907"/>
      <c r="F556" s="907"/>
      <c r="G556" s="908"/>
      <c r="H556" s="906"/>
      <c r="I556" s="907"/>
      <c r="J556" s="907"/>
      <c r="K556" s="907"/>
      <c r="L556" s="908"/>
    </row>
    <row r="557" spans="2:12" x14ac:dyDescent="0.25">
      <c r="B557" s="906"/>
      <c r="C557" s="907"/>
      <c r="D557" s="907"/>
      <c r="E557" s="907"/>
      <c r="F557" s="907"/>
      <c r="G557" s="908"/>
      <c r="H557" s="906"/>
      <c r="I557" s="907"/>
      <c r="J557" s="907"/>
      <c r="K557" s="907"/>
      <c r="L557" s="908"/>
    </row>
    <row r="558" spans="2:12" x14ac:dyDescent="0.25">
      <c r="B558" s="906"/>
      <c r="C558" s="907"/>
      <c r="D558" s="907"/>
      <c r="E558" s="907"/>
      <c r="F558" s="907"/>
      <c r="G558" s="908"/>
      <c r="H558" s="906"/>
      <c r="I558" s="907"/>
      <c r="J558" s="907"/>
      <c r="K558" s="907"/>
      <c r="L558" s="908"/>
    </row>
    <row r="559" spans="2:12" x14ac:dyDescent="0.25">
      <c r="B559" s="906"/>
      <c r="C559" s="907"/>
      <c r="D559" s="907"/>
      <c r="E559" s="907"/>
      <c r="F559" s="907"/>
      <c r="G559" s="908"/>
      <c r="H559" s="906"/>
      <c r="I559" s="907"/>
      <c r="J559" s="907"/>
      <c r="K559" s="907"/>
      <c r="L559" s="908"/>
    </row>
    <row r="560" spans="2:12" x14ac:dyDescent="0.25">
      <c r="B560" s="906"/>
      <c r="C560" s="907"/>
      <c r="D560" s="907"/>
      <c r="E560" s="907"/>
      <c r="F560" s="907"/>
      <c r="G560" s="908"/>
      <c r="H560" s="906"/>
      <c r="I560" s="907"/>
      <c r="J560" s="907"/>
      <c r="K560" s="907"/>
      <c r="L560" s="908"/>
    </row>
    <row r="561" spans="2:12" x14ac:dyDescent="0.25">
      <c r="B561" s="906"/>
      <c r="C561" s="907"/>
      <c r="D561" s="907"/>
      <c r="E561" s="907"/>
      <c r="F561" s="907"/>
      <c r="G561" s="908"/>
      <c r="H561" s="906"/>
      <c r="I561" s="907"/>
      <c r="J561" s="907"/>
      <c r="K561" s="907"/>
      <c r="L561" s="908"/>
    </row>
    <row r="562" spans="2:12" x14ac:dyDescent="0.25">
      <c r="B562" s="906"/>
      <c r="C562" s="907"/>
      <c r="D562" s="907"/>
      <c r="E562" s="907"/>
      <c r="F562" s="907"/>
      <c r="G562" s="908"/>
      <c r="H562" s="906"/>
      <c r="I562" s="907"/>
      <c r="J562" s="907"/>
      <c r="K562" s="907"/>
      <c r="L562" s="908"/>
    </row>
    <row r="563" spans="2:12" x14ac:dyDescent="0.25">
      <c r="B563" s="906"/>
      <c r="C563" s="907"/>
      <c r="D563" s="907"/>
      <c r="E563" s="907"/>
      <c r="F563" s="907"/>
      <c r="G563" s="908"/>
      <c r="H563" s="906"/>
      <c r="I563" s="907"/>
      <c r="J563" s="907"/>
      <c r="K563" s="907"/>
      <c r="L563" s="908"/>
    </row>
    <row r="564" spans="2:12" x14ac:dyDescent="0.25">
      <c r="B564" s="906"/>
      <c r="C564" s="907"/>
      <c r="D564" s="907"/>
      <c r="E564" s="907"/>
      <c r="F564" s="907"/>
      <c r="G564" s="908"/>
      <c r="H564" s="906"/>
      <c r="I564" s="907"/>
      <c r="J564" s="907"/>
      <c r="K564" s="907"/>
      <c r="L564" s="908"/>
    </row>
    <row r="565" spans="2:12" x14ac:dyDescent="0.25">
      <c r="B565" s="906"/>
      <c r="C565" s="907"/>
      <c r="D565" s="907"/>
      <c r="E565" s="907"/>
      <c r="F565" s="907"/>
      <c r="G565" s="908"/>
      <c r="H565" s="906"/>
      <c r="I565" s="907"/>
      <c r="J565" s="907"/>
      <c r="K565" s="907"/>
      <c r="L565" s="908"/>
    </row>
    <row r="566" spans="2:12" x14ac:dyDescent="0.25">
      <c r="B566" s="906"/>
      <c r="C566" s="907"/>
      <c r="D566" s="907"/>
      <c r="E566" s="907"/>
      <c r="F566" s="907"/>
      <c r="G566" s="908"/>
      <c r="H566" s="906"/>
      <c r="I566" s="907"/>
      <c r="J566" s="907"/>
      <c r="K566" s="907"/>
      <c r="L566" s="908"/>
    </row>
    <row r="567" spans="2:12" x14ac:dyDescent="0.25">
      <c r="B567" s="906"/>
      <c r="C567" s="907"/>
      <c r="D567" s="907"/>
      <c r="E567" s="907"/>
      <c r="F567" s="907"/>
      <c r="G567" s="908"/>
      <c r="H567" s="906"/>
      <c r="I567" s="907"/>
      <c r="J567" s="907"/>
      <c r="K567" s="907"/>
      <c r="L567" s="908"/>
    </row>
    <row r="568" spans="2:12" x14ac:dyDescent="0.25">
      <c r="B568" s="1051"/>
      <c r="C568" s="1052"/>
      <c r="D568" s="1052"/>
      <c r="E568" s="1052"/>
      <c r="F568" s="1052"/>
      <c r="G568" s="1053"/>
      <c r="H568" s="1051"/>
      <c r="I568" s="1052"/>
      <c r="J568" s="1052"/>
      <c r="K568" s="1052"/>
      <c r="L568" s="1053"/>
    </row>
    <row r="569" spans="2:12" x14ac:dyDescent="0.25">
      <c r="B569" s="1054" t="s">
        <v>788</v>
      </c>
      <c r="C569" s="1046"/>
      <c r="D569" s="1046"/>
      <c r="E569" s="1046"/>
      <c r="F569" s="1046"/>
      <c r="G569" s="1047"/>
      <c r="H569" s="1034" t="s">
        <v>808</v>
      </c>
      <c r="I569" s="1046"/>
      <c r="J569" s="1046"/>
      <c r="K569" s="1046"/>
      <c r="L569" s="1047"/>
    </row>
    <row r="570" spans="2:12" x14ac:dyDescent="0.25">
      <c r="B570" s="1048"/>
      <c r="C570" s="1049"/>
      <c r="D570" s="1049"/>
      <c r="E570" s="1049"/>
      <c r="F570" s="1049"/>
      <c r="G570" s="1050"/>
      <c r="H570" s="1048"/>
      <c r="I570" s="1049"/>
      <c r="J570" s="1049"/>
      <c r="K570" s="1049"/>
      <c r="L570" s="1050"/>
    </row>
    <row r="571" spans="2:12" x14ac:dyDescent="0.25">
      <c r="B571" s="1004" t="s">
        <v>798</v>
      </c>
      <c r="C571" s="1005"/>
      <c r="D571" s="1005"/>
      <c r="E571" s="1005"/>
      <c r="F571" s="1005"/>
      <c r="G571" s="1006"/>
      <c r="H571" s="1004" t="s">
        <v>799</v>
      </c>
      <c r="I571" s="1005"/>
      <c r="J571" s="1005"/>
      <c r="K571" s="1005"/>
      <c r="L571" s="1006"/>
    </row>
    <row r="572" spans="2:12" x14ac:dyDescent="0.25">
      <c r="B572" s="906"/>
      <c r="C572" s="907"/>
      <c r="D572" s="907"/>
      <c r="E572" s="907"/>
      <c r="F572" s="907"/>
      <c r="G572" s="908"/>
      <c r="H572" s="906"/>
      <c r="I572" s="907"/>
      <c r="J572" s="907"/>
      <c r="K572" s="907"/>
      <c r="L572" s="908"/>
    </row>
    <row r="573" spans="2:12" x14ac:dyDescent="0.25">
      <c r="B573" s="906"/>
      <c r="C573" s="907"/>
      <c r="D573" s="907"/>
      <c r="E573" s="907"/>
      <c r="F573" s="907"/>
      <c r="G573" s="908"/>
      <c r="H573" s="906"/>
      <c r="I573" s="907"/>
      <c r="J573" s="907"/>
      <c r="K573" s="907"/>
      <c r="L573" s="908"/>
    </row>
    <row r="574" spans="2:12" x14ac:dyDescent="0.25">
      <c r="B574" s="906"/>
      <c r="C574" s="907"/>
      <c r="D574" s="907"/>
      <c r="E574" s="907"/>
      <c r="F574" s="907"/>
      <c r="G574" s="908"/>
      <c r="H574" s="906"/>
      <c r="I574" s="907"/>
      <c r="J574" s="907"/>
      <c r="K574" s="907"/>
      <c r="L574" s="908"/>
    </row>
    <row r="575" spans="2:12" x14ac:dyDescent="0.25">
      <c r="B575" s="906"/>
      <c r="C575" s="907"/>
      <c r="D575" s="907"/>
      <c r="E575" s="907"/>
      <c r="F575" s="907"/>
      <c r="G575" s="908"/>
      <c r="H575" s="906"/>
      <c r="I575" s="907"/>
      <c r="J575" s="907"/>
      <c r="K575" s="907"/>
      <c r="L575" s="908"/>
    </row>
    <row r="576" spans="2:12" x14ac:dyDescent="0.25">
      <c r="B576" s="906"/>
      <c r="C576" s="907"/>
      <c r="D576" s="907"/>
      <c r="E576" s="907"/>
      <c r="F576" s="907"/>
      <c r="G576" s="908"/>
      <c r="H576" s="906"/>
      <c r="I576" s="907"/>
      <c r="J576" s="907"/>
      <c r="K576" s="907"/>
      <c r="L576" s="908"/>
    </row>
    <row r="577" spans="2:12" x14ac:dyDescent="0.25">
      <c r="B577" s="906"/>
      <c r="C577" s="907"/>
      <c r="D577" s="907"/>
      <c r="E577" s="907"/>
      <c r="F577" s="907"/>
      <c r="G577" s="908"/>
      <c r="H577" s="906"/>
      <c r="I577" s="907"/>
      <c r="J577" s="907"/>
      <c r="K577" s="907"/>
      <c r="L577" s="908"/>
    </row>
    <row r="578" spans="2:12" x14ac:dyDescent="0.25">
      <c r="B578" s="906"/>
      <c r="C578" s="907"/>
      <c r="D578" s="907"/>
      <c r="E578" s="907"/>
      <c r="F578" s="907"/>
      <c r="G578" s="908"/>
      <c r="H578" s="906"/>
      <c r="I578" s="907"/>
      <c r="J578" s="907"/>
      <c r="K578" s="907"/>
      <c r="L578" s="908"/>
    </row>
    <row r="579" spans="2:12" x14ac:dyDescent="0.25">
      <c r="B579" s="906"/>
      <c r="C579" s="907"/>
      <c r="D579" s="907"/>
      <c r="E579" s="907"/>
      <c r="F579" s="907"/>
      <c r="G579" s="908"/>
      <c r="H579" s="906"/>
      <c r="I579" s="907"/>
      <c r="J579" s="907"/>
      <c r="K579" s="907"/>
      <c r="L579" s="908"/>
    </row>
    <row r="580" spans="2:12" x14ac:dyDescent="0.25">
      <c r="B580" s="906"/>
      <c r="C580" s="907"/>
      <c r="D580" s="907"/>
      <c r="E580" s="907"/>
      <c r="F580" s="907"/>
      <c r="G580" s="908"/>
      <c r="H580" s="906"/>
      <c r="I580" s="907"/>
      <c r="J580" s="907"/>
      <c r="K580" s="907"/>
      <c r="L580" s="908"/>
    </row>
    <row r="581" spans="2:12" x14ac:dyDescent="0.25">
      <c r="B581" s="906"/>
      <c r="C581" s="907"/>
      <c r="D581" s="907"/>
      <c r="E581" s="907"/>
      <c r="F581" s="907"/>
      <c r="G581" s="908"/>
      <c r="H581" s="906"/>
      <c r="I581" s="907"/>
      <c r="J581" s="907"/>
      <c r="K581" s="907"/>
      <c r="L581" s="908"/>
    </row>
    <row r="582" spans="2:12" x14ac:dyDescent="0.25">
      <c r="B582" s="906"/>
      <c r="C582" s="907"/>
      <c r="D582" s="907"/>
      <c r="E582" s="907"/>
      <c r="F582" s="907"/>
      <c r="G582" s="908"/>
      <c r="H582" s="906"/>
      <c r="I582" s="907"/>
      <c r="J582" s="907"/>
      <c r="K582" s="907"/>
      <c r="L582" s="908"/>
    </row>
    <row r="583" spans="2:12" x14ac:dyDescent="0.25">
      <c r="B583" s="906"/>
      <c r="C583" s="907"/>
      <c r="D583" s="907"/>
      <c r="E583" s="907"/>
      <c r="F583" s="907"/>
      <c r="G583" s="908"/>
      <c r="H583" s="906"/>
      <c r="I583" s="907"/>
      <c r="J583" s="907"/>
      <c r="K583" s="907"/>
      <c r="L583" s="908"/>
    </row>
    <row r="584" spans="2:12" x14ac:dyDescent="0.25">
      <c r="B584" s="1051"/>
      <c r="C584" s="1052"/>
      <c r="D584" s="1052"/>
      <c r="E584" s="1052"/>
      <c r="F584" s="1052"/>
      <c r="G584" s="1053"/>
      <c r="H584" s="1051"/>
      <c r="I584" s="1052"/>
      <c r="J584" s="1052"/>
      <c r="K584" s="1052"/>
      <c r="L584" s="1053"/>
    </row>
    <row r="585" spans="2:12" x14ac:dyDescent="0.25">
      <c r="B585" s="1054" t="s">
        <v>789</v>
      </c>
      <c r="C585" s="1046"/>
      <c r="D585" s="1046"/>
      <c r="E585" s="1046"/>
      <c r="F585" s="1046"/>
      <c r="G585" s="1047"/>
      <c r="H585" s="1034" t="s">
        <v>943</v>
      </c>
      <c r="I585" s="1046"/>
      <c r="J585" s="1046"/>
      <c r="K585" s="1046"/>
      <c r="L585" s="1047"/>
    </row>
    <row r="586" spans="2:12" x14ac:dyDescent="0.25">
      <c r="B586" s="1048"/>
      <c r="C586" s="1049"/>
      <c r="D586" s="1049"/>
      <c r="E586" s="1049"/>
      <c r="F586" s="1049"/>
      <c r="G586" s="1050"/>
      <c r="H586" s="1048"/>
      <c r="I586" s="1049"/>
      <c r="J586" s="1049"/>
      <c r="K586" s="1049"/>
      <c r="L586" s="1050"/>
    </row>
    <row r="587" spans="2:12" x14ac:dyDescent="0.25">
      <c r="B587" s="1004" t="s">
        <v>798</v>
      </c>
      <c r="C587" s="1005"/>
      <c r="D587" s="1005"/>
      <c r="E587" s="1005"/>
      <c r="F587" s="1005"/>
      <c r="G587" s="1006"/>
      <c r="H587" s="1004" t="s">
        <v>799</v>
      </c>
      <c r="I587" s="1005"/>
      <c r="J587" s="1005"/>
      <c r="K587" s="1005"/>
      <c r="L587" s="1006"/>
    </row>
    <row r="588" spans="2:12" x14ac:dyDescent="0.25">
      <c r="B588" s="906"/>
      <c r="C588" s="907"/>
      <c r="D588" s="907"/>
      <c r="E588" s="907"/>
      <c r="F588" s="907"/>
      <c r="G588" s="908"/>
      <c r="H588" s="906"/>
      <c r="I588" s="907"/>
      <c r="J588" s="907"/>
      <c r="K588" s="907"/>
      <c r="L588" s="908"/>
    </row>
    <row r="589" spans="2:12" x14ac:dyDescent="0.25">
      <c r="B589" s="906"/>
      <c r="C589" s="907"/>
      <c r="D589" s="907"/>
      <c r="E589" s="907"/>
      <c r="F589" s="907"/>
      <c r="G589" s="908"/>
      <c r="H589" s="906"/>
      <c r="I589" s="907"/>
      <c r="J589" s="907"/>
      <c r="K589" s="907"/>
      <c r="L589" s="908"/>
    </row>
    <row r="590" spans="2:12" x14ac:dyDescent="0.25">
      <c r="B590" s="906"/>
      <c r="C590" s="907"/>
      <c r="D590" s="907"/>
      <c r="E590" s="907"/>
      <c r="F590" s="907"/>
      <c r="G590" s="908"/>
      <c r="H590" s="906"/>
      <c r="I590" s="907"/>
      <c r="J590" s="907"/>
      <c r="K590" s="907"/>
      <c r="L590" s="908"/>
    </row>
    <row r="591" spans="2:12" x14ac:dyDescent="0.25">
      <c r="B591" s="906"/>
      <c r="C591" s="907"/>
      <c r="D591" s="907"/>
      <c r="E591" s="907"/>
      <c r="F591" s="907"/>
      <c r="G591" s="908"/>
      <c r="H591" s="906"/>
      <c r="I591" s="907"/>
      <c r="J591" s="907"/>
      <c r="K591" s="907"/>
      <c r="L591" s="908"/>
    </row>
    <row r="592" spans="2:12" x14ac:dyDescent="0.25">
      <c r="B592" s="906"/>
      <c r="C592" s="907"/>
      <c r="D592" s="907"/>
      <c r="E592" s="907"/>
      <c r="F592" s="907"/>
      <c r="G592" s="908"/>
      <c r="H592" s="906"/>
      <c r="I592" s="907"/>
      <c r="J592" s="907"/>
      <c r="K592" s="907"/>
      <c r="L592" s="908"/>
    </row>
    <row r="593" spans="2:12" x14ac:dyDescent="0.25">
      <c r="B593" s="906"/>
      <c r="C593" s="907"/>
      <c r="D593" s="907"/>
      <c r="E593" s="907"/>
      <c r="F593" s="907"/>
      <c r="G593" s="908"/>
      <c r="H593" s="906"/>
      <c r="I593" s="907"/>
      <c r="J593" s="907"/>
      <c r="K593" s="907"/>
      <c r="L593" s="908"/>
    </row>
    <row r="594" spans="2:12" x14ac:dyDescent="0.25">
      <c r="B594" s="906"/>
      <c r="C594" s="907"/>
      <c r="D594" s="907"/>
      <c r="E594" s="907"/>
      <c r="F594" s="907"/>
      <c r="G594" s="908"/>
      <c r="H594" s="906"/>
      <c r="I594" s="907"/>
      <c r="J594" s="907"/>
      <c r="K594" s="907"/>
      <c r="L594" s="908"/>
    </row>
    <row r="595" spans="2:12" x14ac:dyDescent="0.25">
      <c r="B595" s="906"/>
      <c r="C595" s="907"/>
      <c r="D595" s="907"/>
      <c r="E595" s="907"/>
      <c r="F595" s="907"/>
      <c r="G595" s="908"/>
      <c r="H595" s="906"/>
      <c r="I595" s="907"/>
      <c r="J595" s="907"/>
      <c r="K595" s="907"/>
      <c r="L595" s="908"/>
    </row>
    <row r="596" spans="2:12" x14ac:dyDescent="0.25">
      <c r="B596" s="906"/>
      <c r="C596" s="907"/>
      <c r="D596" s="907"/>
      <c r="E596" s="907"/>
      <c r="F596" s="907"/>
      <c r="G596" s="908"/>
      <c r="H596" s="906"/>
      <c r="I596" s="907"/>
      <c r="J596" s="907"/>
      <c r="K596" s="907"/>
      <c r="L596" s="908"/>
    </row>
    <row r="597" spans="2:12" x14ac:dyDescent="0.25">
      <c r="B597" s="906"/>
      <c r="C597" s="907"/>
      <c r="D597" s="907"/>
      <c r="E597" s="907"/>
      <c r="F597" s="907"/>
      <c r="G597" s="908"/>
      <c r="H597" s="906"/>
      <c r="I597" s="907"/>
      <c r="J597" s="907"/>
      <c r="K597" s="907"/>
      <c r="L597" s="908"/>
    </row>
    <row r="598" spans="2:12" x14ac:dyDescent="0.25">
      <c r="B598" s="906"/>
      <c r="C598" s="907"/>
      <c r="D598" s="907"/>
      <c r="E598" s="907"/>
      <c r="F598" s="907"/>
      <c r="G598" s="908"/>
      <c r="H598" s="906"/>
      <c r="I598" s="907"/>
      <c r="J598" s="907"/>
      <c r="K598" s="907"/>
      <c r="L598" s="908"/>
    </row>
    <row r="599" spans="2:12" x14ac:dyDescent="0.25">
      <c r="B599" s="906"/>
      <c r="C599" s="907"/>
      <c r="D599" s="907"/>
      <c r="E599" s="907"/>
      <c r="F599" s="907"/>
      <c r="G599" s="908"/>
      <c r="H599" s="906"/>
      <c r="I599" s="907"/>
      <c r="J599" s="907"/>
      <c r="K599" s="907"/>
      <c r="L599" s="908"/>
    </row>
    <row r="600" spans="2:12" x14ac:dyDescent="0.25">
      <c r="B600" s="1051"/>
      <c r="C600" s="1052"/>
      <c r="D600" s="1052"/>
      <c r="E600" s="1052"/>
      <c r="F600" s="1052"/>
      <c r="G600" s="1053"/>
      <c r="H600" s="1051"/>
      <c r="I600" s="1052"/>
      <c r="J600" s="1052"/>
      <c r="K600" s="1052"/>
      <c r="L600" s="1053"/>
    </row>
    <row r="601" spans="2:12" x14ac:dyDescent="0.25">
      <c r="B601" s="1034" t="s">
        <v>809</v>
      </c>
      <c r="C601" s="1046"/>
      <c r="D601" s="1046"/>
      <c r="E601" s="1046"/>
      <c r="F601" s="1046"/>
      <c r="G601" s="1047"/>
      <c r="H601" s="1034" t="s">
        <v>944</v>
      </c>
      <c r="I601" s="1046"/>
      <c r="J601" s="1046"/>
      <c r="K601" s="1046"/>
      <c r="L601" s="1047"/>
    </row>
    <row r="602" spans="2:12" x14ac:dyDescent="0.25">
      <c r="B602" s="1048"/>
      <c r="C602" s="1049"/>
      <c r="D602" s="1049"/>
      <c r="E602" s="1049"/>
      <c r="F602" s="1049"/>
      <c r="G602" s="1050"/>
      <c r="H602" s="1048"/>
      <c r="I602" s="1049"/>
      <c r="J602" s="1049"/>
      <c r="K602" s="1049"/>
      <c r="L602" s="1050"/>
    </row>
    <row r="603" spans="2:12" x14ac:dyDescent="0.25">
      <c r="B603" s="1004" t="s">
        <v>798</v>
      </c>
      <c r="C603" s="1005"/>
      <c r="D603" s="1005"/>
      <c r="E603" s="1005"/>
      <c r="F603" s="1005"/>
      <c r="G603" s="1006"/>
      <c r="H603" s="1004" t="s">
        <v>799</v>
      </c>
      <c r="I603" s="1005"/>
      <c r="J603" s="1005"/>
      <c r="K603" s="1005"/>
      <c r="L603" s="1006"/>
    </row>
    <row r="604" spans="2:12" x14ac:dyDescent="0.25">
      <c r="B604" s="906"/>
      <c r="C604" s="907"/>
      <c r="D604" s="907"/>
      <c r="E604" s="907"/>
      <c r="F604" s="907"/>
      <c r="G604" s="908"/>
      <c r="H604" s="906"/>
      <c r="I604" s="907"/>
      <c r="J604" s="907"/>
      <c r="K604" s="907"/>
      <c r="L604" s="908"/>
    </row>
    <row r="605" spans="2:12" x14ac:dyDescent="0.25">
      <c r="B605" s="906"/>
      <c r="C605" s="907"/>
      <c r="D605" s="907"/>
      <c r="E605" s="907"/>
      <c r="F605" s="907"/>
      <c r="G605" s="908"/>
      <c r="H605" s="906"/>
      <c r="I605" s="907"/>
      <c r="J605" s="907"/>
      <c r="K605" s="907"/>
      <c r="L605" s="908"/>
    </row>
    <row r="606" spans="2:12" x14ac:dyDescent="0.25">
      <c r="B606" s="906"/>
      <c r="C606" s="907"/>
      <c r="D606" s="907"/>
      <c r="E606" s="907"/>
      <c r="F606" s="907"/>
      <c r="G606" s="908"/>
      <c r="H606" s="906"/>
      <c r="I606" s="907"/>
      <c r="J606" s="907"/>
      <c r="K606" s="907"/>
      <c r="L606" s="908"/>
    </row>
    <row r="607" spans="2:12" x14ac:dyDescent="0.25">
      <c r="B607" s="906"/>
      <c r="C607" s="907"/>
      <c r="D607" s="907"/>
      <c r="E607" s="907"/>
      <c r="F607" s="907"/>
      <c r="G607" s="908"/>
      <c r="H607" s="906"/>
      <c r="I607" s="907"/>
      <c r="J607" s="907"/>
      <c r="K607" s="907"/>
      <c r="L607" s="908"/>
    </row>
    <row r="608" spans="2:12" x14ac:dyDescent="0.25">
      <c r="B608" s="906"/>
      <c r="C608" s="907"/>
      <c r="D608" s="907"/>
      <c r="E608" s="907"/>
      <c r="F608" s="907"/>
      <c r="G608" s="908"/>
      <c r="H608" s="906"/>
      <c r="I608" s="907"/>
      <c r="J608" s="907"/>
      <c r="K608" s="907"/>
      <c r="L608" s="908"/>
    </row>
    <row r="609" spans="2:12" x14ac:dyDescent="0.25">
      <c r="B609" s="906"/>
      <c r="C609" s="907"/>
      <c r="D609" s="907"/>
      <c r="E609" s="907"/>
      <c r="F609" s="907"/>
      <c r="G609" s="908"/>
      <c r="H609" s="906"/>
      <c r="I609" s="907"/>
      <c r="J609" s="907"/>
      <c r="K609" s="907"/>
      <c r="L609" s="908"/>
    </row>
    <row r="610" spans="2:12" x14ac:dyDescent="0.25">
      <c r="B610" s="906"/>
      <c r="C610" s="907"/>
      <c r="D610" s="907"/>
      <c r="E610" s="907"/>
      <c r="F610" s="907"/>
      <c r="G610" s="908"/>
      <c r="H610" s="906"/>
      <c r="I610" s="907"/>
      <c r="J610" s="907"/>
      <c r="K610" s="907"/>
      <c r="L610" s="908"/>
    </row>
    <row r="611" spans="2:12" x14ac:dyDescent="0.25">
      <c r="B611" s="906"/>
      <c r="C611" s="907"/>
      <c r="D611" s="907"/>
      <c r="E611" s="907"/>
      <c r="F611" s="907"/>
      <c r="G611" s="908"/>
      <c r="H611" s="906"/>
      <c r="I611" s="907"/>
      <c r="J611" s="907"/>
      <c r="K611" s="907"/>
      <c r="L611" s="908"/>
    </row>
    <row r="612" spans="2:12" x14ac:dyDescent="0.25">
      <c r="B612" s="906"/>
      <c r="C612" s="907"/>
      <c r="D612" s="907"/>
      <c r="E612" s="907"/>
      <c r="F612" s="907"/>
      <c r="G612" s="908"/>
      <c r="H612" s="906"/>
      <c r="I612" s="907"/>
      <c r="J612" s="907"/>
      <c r="K612" s="907"/>
      <c r="L612" s="908"/>
    </row>
    <row r="613" spans="2:12" x14ac:dyDescent="0.25">
      <c r="B613" s="906"/>
      <c r="C613" s="907"/>
      <c r="D613" s="907"/>
      <c r="E613" s="907"/>
      <c r="F613" s="907"/>
      <c r="G613" s="908"/>
      <c r="H613" s="906"/>
      <c r="I613" s="907"/>
      <c r="J613" s="907"/>
      <c r="K613" s="907"/>
      <c r="L613" s="908"/>
    </row>
    <row r="614" spans="2:12" x14ac:dyDescent="0.25">
      <c r="B614" s="906"/>
      <c r="C614" s="907"/>
      <c r="D614" s="907"/>
      <c r="E614" s="907"/>
      <c r="F614" s="907"/>
      <c r="G614" s="908"/>
      <c r="H614" s="906"/>
      <c r="I614" s="907"/>
      <c r="J614" s="907"/>
      <c r="K614" s="907"/>
      <c r="L614" s="908"/>
    </row>
    <row r="615" spans="2:12" x14ac:dyDescent="0.25">
      <c r="B615" s="906"/>
      <c r="C615" s="907"/>
      <c r="D615" s="907"/>
      <c r="E615" s="907"/>
      <c r="F615" s="907"/>
      <c r="G615" s="908"/>
      <c r="H615" s="906"/>
      <c r="I615" s="907"/>
      <c r="J615" s="907"/>
      <c r="K615" s="907"/>
      <c r="L615" s="908"/>
    </row>
    <row r="616" spans="2:12" x14ac:dyDescent="0.25">
      <c r="B616" s="1051"/>
      <c r="C616" s="1052"/>
      <c r="D616" s="1052"/>
      <c r="E616" s="1052"/>
      <c r="F616" s="1052"/>
      <c r="G616" s="1053"/>
      <c r="H616" s="1051"/>
      <c r="I616" s="1052"/>
      <c r="J616" s="1052"/>
      <c r="K616" s="1052"/>
      <c r="L616" s="1053"/>
    </row>
    <row r="617" spans="2:12" ht="15" customHeight="1" x14ac:dyDescent="0.25">
      <c r="B617" s="1034" t="s">
        <v>945</v>
      </c>
      <c r="C617" s="1046"/>
      <c r="D617" s="1046"/>
      <c r="E617" s="1046"/>
      <c r="F617" s="1046"/>
      <c r="G617" s="1047"/>
      <c r="H617" s="1034" t="s">
        <v>945</v>
      </c>
      <c r="I617" s="1046"/>
      <c r="J617" s="1046"/>
      <c r="K617" s="1046"/>
      <c r="L617" s="1047"/>
    </row>
    <row r="618" spans="2:12" x14ac:dyDescent="0.25">
      <c r="B618" s="1048"/>
      <c r="C618" s="1049"/>
      <c r="D618" s="1049"/>
      <c r="E618" s="1049"/>
      <c r="F618" s="1049"/>
      <c r="G618" s="1050"/>
      <c r="H618" s="1048"/>
      <c r="I618" s="1049"/>
      <c r="J618" s="1049"/>
      <c r="K618" s="1049"/>
      <c r="L618" s="1050"/>
    </row>
    <row r="619" spans="2:12" x14ac:dyDescent="0.25">
      <c r="B619" s="1004"/>
      <c r="C619" s="1005"/>
      <c r="D619" s="1005"/>
      <c r="E619" s="1005"/>
      <c r="F619" s="1005"/>
      <c r="G619" s="1006"/>
      <c r="H619" s="1004" t="s">
        <v>799</v>
      </c>
      <c r="I619" s="1005"/>
      <c r="J619" s="1005"/>
      <c r="K619" s="1005"/>
      <c r="L619" s="1006"/>
    </row>
    <row r="620" spans="2:12" x14ac:dyDescent="0.25">
      <c r="B620" s="906"/>
      <c r="C620" s="907"/>
      <c r="D620" s="907"/>
      <c r="E620" s="907"/>
      <c r="F620" s="907"/>
      <c r="G620" s="908"/>
      <c r="H620" s="906"/>
      <c r="I620" s="907"/>
      <c r="J620" s="907"/>
      <c r="K620" s="907"/>
      <c r="L620" s="908"/>
    </row>
    <row r="621" spans="2:12" x14ac:dyDescent="0.25">
      <c r="B621" s="906"/>
      <c r="C621" s="907"/>
      <c r="D621" s="907"/>
      <c r="E621" s="907"/>
      <c r="F621" s="907"/>
      <c r="G621" s="908"/>
      <c r="H621" s="906"/>
      <c r="I621" s="907"/>
      <c r="J621" s="907"/>
      <c r="K621" s="907"/>
      <c r="L621" s="908"/>
    </row>
    <row r="622" spans="2:12" x14ac:dyDescent="0.25">
      <c r="B622" s="906"/>
      <c r="C622" s="907"/>
      <c r="D622" s="907"/>
      <c r="E622" s="907"/>
      <c r="F622" s="907"/>
      <c r="G622" s="908"/>
      <c r="H622" s="906"/>
      <c r="I622" s="907"/>
      <c r="J622" s="907"/>
      <c r="K622" s="907"/>
      <c r="L622" s="908"/>
    </row>
    <row r="623" spans="2:12" x14ac:dyDescent="0.25">
      <c r="B623" s="906"/>
      <c r="C623" s="907"/>
      <c r="D623" s="907"/>
      <c r="E623" s="907"/>
      <c r="F623" s="907"/>
      <c r="G623" s="908"/>
      <c r="H623" s="906"/>
      <c r="I623" s="907"/>
      <c r="J623" s="907"/>
      <c r="K623" s="907"/>
      <c r="L623" s="908"/>
    </row>
    <row r="624" spans="2:12" x14ac:dyDescent="0.25">
      <c r="B624" s="906"/>
      <c r="C624" s="907"/>
      <c r="D624" s="907"/>
      <c r="E624" s="907"/>
      <c r="F624" s="907"/>
      <c r="G624" s="908"/>
      <c r="H624" s="906"/>
      <c r="I624" s="907"/>
      <c r="J624" s="907"/>
      <c r="K624" s="907"/>
      <c r="L624" s="908"/>
    </row>
    <row r="625" spans="2:13" x14ac:dyDescent="0.25">
      <c r="B625" s="906"/>
      <c r="C625" s="907"/>
      <c r="D625" s="907"/>
      <c r="E625" s="907"/>
      <c r="F625" s="907"/>
      <c r="G625" s="908"/>
      <c r="H625" s="906"/>
      <c r="I625" s="907"/>
      <c r="J625" s="907"/>
      <c r="K625" s="907"/>
      <c r="L625" s="908"/>
    </row>
    <row r="626" spans="2:13" x14ac:dyDescent="0.25">
      <c r="B626" s="906"/>
      <c r="C626" s="907"/>
      <c r="D626" s="907"/>
      <c r="E626" s="907"/>
      <c r="F626" s="907"/>
      <c r="G626" s="908"/>
      <c r="H626" s="906"/>
      <c r="I626" s="907"/>
      <c r="J626" s="907"/>
      <c r="K626" s="907"/>
      <c r="L626" s="908"/>
    </row>
    <row r="627" spans="2:13" x14ac:dyDescent="0.25">
      <c r="B627" s="906"/>
      <c r="C627" s="907"/>
      <c r="D627" s="907"/>
      <c r="E627" s="907"/>
      <c r="F627" s="907"/>
      <c r="G627" s="908"/>
      <c r="H627" s="906"/>
      <c r="I627" s="907"/>
      <c r="J627" s="907"/>
      <c r="K627" s="907"/>
      <c r="L627" s="908"/>
    </row>
    <row r="628" spans="2:13" x14ac:dyDescent="0.25">
      <c r="B628" s="906"/>
      <c r="C628" s="907"/>
      <c r="D628" s="907"/>
      <c r="E628" s="907"/>
      <c r="F628" s="907"/>
      <c r="G628" s="908"/>
      <c r="H628" s="906"/>
      <c r="I628" s="907"/>
      <c r="J628" s="907"/>
      <c r="K628" s="907"/>
      <c r="L628" s="908"/>
    </row>
    <row r="629" spans="2:13" x14ac:dyDescent="0.25">
      <c r="B629" s="906"/>
      <c r="C629" s="907"/>
      <c r="D629" s="907"/>
      <c r="E629" s="907"/>
      <c r="F629" s="907"/>
      <c r="G629" s="908"/>
      <c r="H629" s="906"/>
      <c r="I629" s="907"/>
      <c r="J629" s="907"/>
      <c r="K629" s="907"/>
      <c r="L629" s="908"/>
    </row>
    <row r="630" spans="2:13" x14ac:dyDescent="0.25">
      <c r="B630" s="906"/>
      <c r="C630" s="907"/>
      <c r="D630" s="907"/>
      <c r="E630" s="907"/>
      <c r="F630" s="907"/>
      <c r="G630" s="908"/>
      <c r="H630" s="906"/>
      <c r="I630" s="907"/>
      <c r="J630" s="907"/>
      <c r="K630" s="907"/>
      <c r="L630" s="908"/>
    </row>
    <row r="631" spans="2:13" x14ac:dyDescent="0.25">
      <c r="B631" s="906"/>
      <c r="C631" s="907"/>
      <c r="D631" s="907"/>
      <c r="E631" s="907"/>
      <c r="F631" s="907"/>
      <c r="G631" s="908"/>
      <c r="H631" s="906"/>
      <c r="I631" s="907"/>
      <c r="J631" s="907"/>
      <c r="K631" s="907"/>
      <c r="L631" s="908"/>
    </row>
    <row r="632" spans="2:13" x14ac:dyDescent="0.25">
      <c r="B632" s="1051"/>
      <c r="C632" s="1052"/>
      <c r="D632" s="1052"/>
      <c r="E632" s="1052"/>
      <c r="F632" s="1052"/>
      <c r="G632" s="1053"/>
      <c r="H632" s="1051"/>
      <c r="I632" s="1052"/>
      <c r="J632" s="1052"/>
      <c r="K632" s="1052"/>
      <c r="L632" s="1053"/>
    </row>
    <row r="633" spans="2:13" ht="15" customHeight="1" x14ac:dyDescent="0.25">
      <c r="B633" s="1034" t="s">
        <v>1218</v>
      </c>
      <c r="C633" s="1035"/>
      <c r="D633" s="1035"/>
      <c r="E633" s="1035"/>
      <c r="F633" s="1035"/>
      <c r="G633" s="1036"/>
      <c r="H633" s="1034" t="s">
        <v>1219</v>
      </c>
      <c r="I633" s="1035"/>
      <c r="J633" s="1035"/>
      <c r="K633" s="1035"/>
      <c r="L633" s="1035"/>
      <c r="M633" s="1036"/>
    </row>
    <row r="634" spans="2:13" ht="30.75" customHeight="1" x14ac:dyDescent="0.25">
      <c r="B634" s="1037"/>
      <c r="C634" s="1038"/>
      <c r="D634" s="1038"/>
      <c r="E634" s="1038"/>
      <c r="F634" s="1038"/>
      <c r="G634" s="1039"/>
      <c r="H634" s="1037"/>
      <c r="I634" s="1038"/>
      <c r="J634" s="1038"/>
      <c r="K634" s="1038"/>
      <c r="L634" s="1038"/>
      <c r="M634" s="1039"/>
    </row>
    <row r="635" spans="2:13" hidden="1" x14ac:dyDescent="0.25">
      <c r="B635" s="1004" t="s">
        <v>798</v>
      </c>
      <c r="C635" s="1005"/>
      <c r="D635" s="1005"/>
      <c r="E635" s="1005"/>
      <c r="F635" s="1005"/>
      <c r="G635" s="1006"/>
      <c r="H635" s="1004" t="s">
        <v>799</v>
      </c>
      <c r="I635" s="1005"/>
      <c r="J635" s="1005"/>
      <c r="K635" s="1005"/>
      <c r="L635" s="1006"/>
    </row>
    <row r="636" spans="2:13" hidden="1" x14ac:dyDescent="0.25">
      <c r="B636" s="906"/>
      <c r="C636" s="907"/>
      <c r="D636" s="907"/>
      <c r="E636" s="907"/>
      <c r="F636" s="907"/>
      <c r="G636" s="908"/>
      <c r="H636" s="906"/>
      <c r="I636" s="907"/>
      <c r="J636" s="907"/>
      <c r="K636" s="907"/>
      <c r="L636" s="908"/>
    </row>
    <row r="637" spans="2:13" hidden="1" x14ac:dyDescent="0.25">
      <c r="B637" s="906"/>
      <c r="C637" s="907"/>
      <c r="D637" s="907"/>
      <c r="E637" s="907"/>
      <c r="F637" s="907"/>
      <c r="G637" s="908"/>
      <c r="H637" s="906"/>
      <c r="I637" s="907"/>
      <c r="J637" s="907"/>
      <c r="K637" s="907"/>
      <c r="L637" s="908"/>
    </row>
    <row r="638" spans="2:13" hidden="1" x14ac:dyDescent="0.25">
      <c r="B638" s="906"/>
      <c r="C638" s="907"/>
      <c r="D638" s="907"/>
      <c r="E638" s="907"/>
      <c r="F638" s="907"/>
      <c r="G638" s="908"/>
      <c r="H638" s="906"/>
      <c r="I638" s="907"/>
      <c r="J638" s="907"/>
      <c r="K638" s="907"/>
      <c r="L638" s="908"/>
    </row>
    <row r="639" spans="2:13" hidden="1" x14ac:dyDescent="0.25">
      <c r="B639" s="906"/>
      <c r="C639" s="907"/>
      <c r="D639" s="907"/>
      <c r="E639" s="907"/>
      <c r="F639" s="907"/>
      <c r="G639" s="908"/>
      <c r="H639" s="906"/>
      <c r="I639" s="907"/>
      <c r="J639" s="907"/>
      <c r="K639" s="907"/>
      <c r="L639" s="908"/>
    </row>
    <row r="640" spans="2:13" hidden="1" x14ac:dyDescent="0.25">
      <c r="B640" s="906"/>
      <c r="C640" s="907"/>
      <c r="D640" s="907"/>
      <c r="E640" s="907"/>
      <c r="F640" s="907"/>
      <c r="G640" s="908"/>
      <c r="H640" s="906"/>
      <c r="I640" s="907"/>
      <c r="J640" s="907"/>
      <c r="K640" s="907"/>
      <c r="L640" s="908"/>
    </row>
    <row r="641" spans="2:12" hidden="1" x14ac:dyDescent="0.25">
      <c r="B641" s="906"/>
      <c r="C641" s="907"/>
      <c r="D641" s="907"/>
      <c r="E641" s="907"/>
      <c r="F641" s="907"/>
      <c r="G641" s="908"/>
      <c r="H641" s="906"/>
      <c r="I641" s="907"/>
      <c r="J641" s="907"/>
      <c r="K641" s="907"/>
      <c r="L641" s="908"/>
    </row>
    <row r="642" spans="2:12" hidden="1" x14ac:dyDescent="0.25">
      <c r="B642" s="906"/>
      <c r="C642" s="907"/>
      <c r="D642" s="907"/>
      <c r="E642" s="907"/>
      <c r="F642" s="907"/>
      <c r="G642" s="908"/>
      <c r="H642" s="906"/>
      <c r="I642" s="907"/>
      <c r="J642" s="907"/>
      <c r="K642" s="907"/>
      <c r="L642" s="908"/>
    </row>
    <row r="643" spans="2:12" hidden="1" x14ac:dyDescent="0.25">
      <c r="B643" s="906"/>
      <c r="C643" s="907"/>
      <c r="D643" s="907"/>
      <c r="E643" s="907"/>
      <c r="F643" s="907"/>
      <c r="G643" s="908"/>
      <c r="H643" s="906"/>
      <c r="I643" s="907"/>
      <c r="J643" s="907"/>
      <c r="K643" s="907"/>
      <c r="L643" s="908"/>
    </row>
    <row r="644" spans="2:12" hidden="1" x14ac:dyDescent="0.25">
      <c r="B644" s="906"/>
      <c r="C644" s="907"/>
      <c r="D644" s="907"/>
      <c r="E644" s="907"/>
      <c r="F644" s="907"/>
      <c r="G644" s="908"/>
      <c r="H644" s="906"/>
      <c r="I644" s="907"/>
      <c r="J644" s="907"/>
      <c r="K644" s="907"/>
      <c r="L644" s="908"/>
    </row>
    <row r="645" spans="2:12" hidden="1" x14ac:dyDescent="0.25">
      <c r="B645" s="906"/>
      <c r="C645" s="907"/>
      <c r="D645" s="907"/>
      <c r="E645" s="907"/>
      <c r="F645" s="907"/>
      <c r="G645" s="908"/>
      <c r="H645" s="906"/>
      <c r="I645" s="907"/>
      <c r="J645" s="907"/>
      <c r="K645" s="907"/>
      <c r="L645" s="908"/>
    </row>
    <row r="646" spans="2:12" hidden="1" x14ac:dyDescent="0.25">
      <c r="B646" s="906"/>
      <c r="C646" s="907"/>
      <c r="D646" s="907"/>
      <c r="E646" s="907"/>
      <c r="F646" s="907"/>
      <c r="G646" s="908"/>
      <c r="H646" s="906"/>
      <c r="I646" s="907"/>
      <c r="J646" s="907"/>
      <c r="K646" s="907"/>
      <c r="L646" s="908"/>
    </row>
    <row r="647" spans="2:12" hidden="1" x14ac:dyDescent="0.25">
      <c r="B647" s="906"/>
      <c r="C647" s="907"/>
      <c r="D647" s="907"/>
      <c r="E647" s="907"/>
      <c r="F647" s="907"/>
      <c r="G647" s="908"/>
      <c r="H647" s="906"/>
      <c r="I647" s="907"/>
      <c r="J647" s="907"/>
      <c r="K647" s="907"/>
      <c r="L647" s="908"/>
    </row>
    <row r="648" spans="2:12" hidden="1" x14ac:dyDescent="0.25">
      <c r="B648" s="1051"/>
      <c r="C648" s="1052"/>
      <c r="D648" s="1052"/>
      <c r="E648" s="1052"/>
      <c r="F648" s="1052"/>
      <c r="G648" s="1053"/>
      <c r="H648" s="1051"/>
      <c r="I648" s="1052"/>
      <c r="J648" s="1052"/>
      <c r="K648" s="1052"/>
      <c r="L648" s="1053"/>
    </row>
    <row r="649" spans="2:12" hidden="1" x14ac:dyDescent="0.25">
      <c r="B649" s="1055"/>
      <c r="C649" s="1056"/>
      <c r="D649" s="1056"/>
      <c r="E649" s="1056"/>
      <c r="F649" s="1056"/>
      <c r="G649" s="1057"/>
      <c r="H649" s="1055"/>
      <c r="I649" s="1056"/>
      <c r="J649" s="1056"/>
      <c r="K649" s="1056"/>
      <c r="L649" s="1057"/>
    </row>
    <row r="650" spans="2:12" ht="1.5" customHeight="1" thickBot="1" x14ac:dyDescent="0.3">
      <c r="B650" s="1058"/>
      <c r="C650" s="916"/>
      <c r="D650" s="916"/>
      <c r="E650" s="916"/>
      <c r="F650" s="916"/>
      <c r="G650" s="1059"/>
      <c r="H650" s="1058"/>
      <c r="I650" s="916"/>
      <c r="J650" s="916"/>
      <c r="K650" s="916"/>
      <c r="L650" s="1059"/>
    </row>
    <row r="651" spans="2:12" ht="25.5" customHeight="1" thickBot="1" x14ac:dyDescent="0.3">
      <c r="B651" s="1060" t="s">
        <v>810</v>
      </c>
      <c r="C651" s="1061"/>
      <c r="D651" s="1061"/>
      <c r="E651" s="1061"/>
      <c r="F651" s="1061"/>
      <c r="G651" s="1061"/>
      <c r="H651" s="1061"/>
      <c r="I651" s="1061"/>
      <c r="J651" s="1061"/>
      <c r="K651" s="1061"/>
      <c r="L651" s="1062"/>
    </row>
    <row r="652" spans="2:12" x14ac:dyDescent="0.25">
      <c r="B652" s="906" t="s">
        <v>798</v>
      </c>
      <c r="C652" s="907"/>
      <c r="D652" s="907"/>
      <c r="E652" s="907"/>
      <c r="F652" s="907"/>
      <c r="G652" s="908"/>
      <c r="H652" s="906" t="s">
        <v>799</v>
      </c>
      <c r="I652" s="907"/>
      <c r="J652" s="907"/>
      <c r="K652" s="907"/>
      <c r="L652" s="908"/>
    </row>
    <row r="653" spans="2:12" x14ac:dyDescent="0.25">
      <c r="B653" s="906"/>
      <c r="C653" s="907"/>
      <c r="D653" s="907"/>
      <c r="E653" s="907"/>
      <c r="F653" s="907"/>
      <c r="G653" s="908"/>
      <c r="H653" s="906"/>
      <c r="I653" s="907"/>
      <c r="J653" s="907"/>
      <c r="K653" s="907"/>
      <c r="L653" s="908"/>
    </row>
    <row r="654" spans="2:12" x14ac:dyDescent="0.25">
      <c r="B654" s="906"/>
      <c r="C654" s="907"/>
      <c r="D654" s="907"/>
      <c r="E654" s="907"/>
      <c r="F654" s="907"/>
      <c r="G654" s="908"/>
      <c r="H654" s="906"/>
      <c r="I654" s="907"/>
      <c r="J654" s="907"/>
      <c r="K654" s="907"/>
      <c r="L654" s="908"/>
    </row>
    <row r="655" spans="2:12" x14ac:dyDescent="0.25">
      <c r="B655" s="906"/>
      <c r="C655" s="907"/>
      <c r="D655" s="907"/>
      <c r="E655" s="907"/>
      <c r="F655" s="907"/>
      <c r="G655" s="908"/>
      <c r="H655" s="906"/>
      <c r="I655" s="907"/>
      <c r="J655" s="907"/>
      <c r="K655" s="907"/>
      <c r="L655" s="908"/>
    </row>
    <row r="656" spans="2:12" x14ac:dyDescent="0.25">
      <c r="B656" s="906"/>
      <c r="C656" s="907"/>
      <c r="D656" s="907"/>
      <c r="E656" s="907"/>
      <c r="F656" s="907"/>
      <c r="G656" s="908"/>
      <c r="H656" s="906"/>
      <c r="I656" s="907"/>
      <c r="J656" s="907"/>
      <c r="K656" s="907"/>
      <c r="L656" s="908"/>
    </row>
    <row r="657" spans="2:12" x14ac:dyDescent="0.25">
      <c r="B657" s="906"/>
      <c r="C657" s="907"/>
      <c r="D657" s="907"/>
      <c r="E657" s="907"/>
      <c r="F657" s="907"/>
      <c r="G657" s="908"/>
      <c r="H657" s="906"/>
      <c r="I657" s="907"/>
      <c r="J657" s="907"/>
      <c r="K657" s="907"/>
      <c r="L657" s="908"/>
    </row>
    <row r="658" spans="2:12" x14ac:dyDescent="0.25">
      <c r="B658" s="906"/>
      <c r="C658" s="907"/>
      <c r="D658" s="907"/>
      <c r="E658" s="907"/>
      <c r="F658" s="907"/>
      <c r="G658" s="908"/>
      <c r="H658" s="906"/>
      <c r="I658" s="907"/>
      <c r="J658" s="907"/>
      <c r="K658" s="907"/>
      <c r="L658" s="908"/>
    </row>
    <row r="659" spans="2:12" x14ac:dyDescent="0.25">
      <c r="B659" s="906"/>
      <c r="C659" s="907"/>
      <c r="D659" s="907"/>
      <c r="E659" s="907"/>
      <c r="F659" s="907"/>
      <c r="G659" s="908"/>
      <c r="H659" s="906"/>
      <c r="I659" s="907"/>
      <c r="J659" s="907"/>
      <c r="K659" s="907"/>
      <c r="L659" s="908"/>
    </row>
    <row r="660" spans="2:12" x14ac:dyDescent="0.25">
      <c r="B660" s="906"/>
      <c r="C660" s="907"/>
      <c r="D660" s="907"/>
      <c r="E660" s="907"/>
      <c r="F660" s="907"/>
      <c r="G660" s="908"/>
      <c r="H660" s="906"/>
      <c r="I660" s="907"/>
      <c r="J660" s="907"/>
      <c r="K660" s="907"/>
      <c r="L660" s="908"/>
    </row>
    <row r="661" spans="2:12" x14ac:dyDescent="0.25">
      <c r="B661" s="906"/>
      <c r="C661" s="907"/>
      <c r="D661" s="907"/>
      <c r="E661" s="907"/>
      <c r="F661" s="907"/>
      <c r="G661" s="908"/>
      <c r="H661" s="906"/>
      <c r="I661" s="907"/>
      <c r="J661" s="907"/>
      <c r="K661" s="907"/>
      <c r="L661" s="908"/>
    </row>
    <row r="662" spans="2:12" x14ac:dyDescent="0.25">
      <c r="B662" s="906"/>
      <c r="C662" s="907"/>
      <c r="D662" s="907"/>
      <c r="E662" s="907"/>
      <c r="F662" s="907"/>
      <c r="G662" s="908"/>
      <c r="H662" s="906"/>
      <c r="I662" s="907"/>
      <c r="J662" s="907"/>
      <c r="K662" s="907"/>
      <c r="L662" s="908"/>
    </row>
    <row r="663" spans="2:12" x14ac:dyDescent="0.25">
      <c r="B663" s="906"/>
      <c r="C663" s="907"/>
      <c r="D663" s="907"/>
      <c r="E663" s="907"/>
      <c r="F663" s="907"/>
      <c r="G663" s="908"/>
      <c r="H663" s="906"/>
      <c r="I663" s="907"/>
      <c r="J663" s="907"/>
      <c r="K663" s="907"/>
      <c r="L663" s="908"/>
    </row>
    <row r="664" spans="2:12" x14ac:dyDescent="0.25">
      <c r="B664" s="906"/>
      <c r="C664" s="907"/>
      <c r="D664" s="907"/>
      <c r="E664" s="907"/>
      <c r="F664" s="907"/>
      <c r="G664" s="908"/>
      <c r="H664" s="906"/>
      <c r="I664" s="907"/>
      <c r="J664" s="907"/>
      <c r="K664" s="907"/>
      <c r="L664" s="908"/>
    </row>
    <row r="665" spans="2:12" x14ac:dyDescent="0.25">
      <c r="B665" s="1051"/>
      <c r="C665" s="1052"/>
      <c r="D665" s="1052"/>
      <c r="E665" s="1052"/>
      <c r="F665" s="1052"/>
      <c r="G665" s="1053"/>
      <c r="H665" s="1051"/>
      <c r="I665" s="1052"/>
      <c r="J665" s="1052"/>
      <c r="K665" s="1052"/>
      <c r="L665" s="1053"/>
    </row>
    <row r="666" spans="2:12" ht="15" customHeight="1" x14ac:dyDescent="0.25">
      <c r="B666" s="1034" t="s">
        <v>1220</v>
      </c>
      <c r="C666" s="1035"/>
      <c r="D666" s="1035"/>
      <c r="E666" s="1035"/>
      <c r="F666" s="1035"/>
      <c r="G666" s="1036"/>
      <c r="H666" s="1034" t="s">
        <v>969</v>
      </c>
      <c r="I666" s="1035"/>
      <c r="J666" s="1035"/>
      <c r="K666" s="1035"/>
      <c r="L666" s="1036"/>
    </row>
    <row r="667" spans="2:12" x14ac:dyDescent="0.25">
      <c r="B667" s="1037"/>
      <c r="C667" s="1038"/>
      <c r="D667" s="1038"/>
      <c r="E667" s="1038"/>
      <c r="F667" s="1038"/>
      <c r="G667" s="1039"/>
      <c r="H667" s="1037"/>
      <c r="I667" s="1038"/>
      <c r="J667" s="1038"/>
      <c r="K667" s="1038"/>
      <c r="L667" s="1039"/>
    </row>
    <row r="668" spans="2:12" x14ac:dyDescent="0.25">
      <c r="B668" s="906" t="s">
        <v>798</v>
      </c>
      <c r="C668" s="907"/>
      <c r="D668" s="907"/>
      <c r="E668" s="907"/>
      <c r="F668" s="907"/>
      <c r="G668" s="908"/>
      <c r="H668" s="906" t="s">
        <v>799</v>
      </c>
      <c r="I668" s="907"/>
      <c r="J668" s="907"/>
      <c r="K668" s="907"/>
      <c r="L668" s="908"/>
    </row>
    <row r="669" spans="2:12" x14ac:dyDescent="0.25">
      <c r="B669" s="906"/>
      <c r="C669" s="907"/>
      <c r="D669" s="907"/>
      <c r="E669" s="907"/>
      <c r="F669" s="907"/>
      <c r="G669" s="908"/>
      <c r="H669" s="906"/>
      <c r="I669" s="907"/>
      <c r="J669" s="907"/>
      <c r="K669" s="907"/>
      <c r="L669" s="908"/>
    </row>
    <row r="670" spans="2:12" x14ac:dyDescent="0.25">
      <c r="B670" s="906"/>
      <c r="C670" s="907"/>
      <c r="D670" s="907"/>
      <c r="E670" s="907"/>
      <c r="F670" s="907"/>
      <c r="G670" s="908"/>
      <c r="H670" s="906"/>
      <c r="I670" s="907"/>
      <c r="J670" s="907"/>
      <c r="K670" s="907"/>
      <c r="L670" s="908"/>
    </row>
    <row r="671" spans="2:12" x14ac:dyDescent="0.25">
      <c r="B671" s="906"/>
      <c r="C671" s="907"/>
      <c r="D671" s="907"/>
      <c r="E671" s="907"/>
      <c r="F671" s="907"/>
      <c r="G671" s="908"/>
      <c r="H671" s="906"/>
      <c r="I671" s="907"/>
      <c r="J671" s="907"/>
      <c r="K671" s="907"/>
      <c r="L671" s="908"/>
    </row>
    <row r="672" spans="2:12" x14ac:dyDescent="0.25">
      <c r="B672" s="906"/>
      <c r="C672" s="907"/>
      <c r="D672" s="907"/>
      <c r="E672" s="907"/>
      <c r="F672" s="907"/>
      <c r="G672" s="908"/>
      <c r="H672" s="906"/>
      <c r="I672" s="907"/>
      <c r="J672" s="907"/>
      <c r="K672" s="907"/>
      <c r="L672" s="908"/>
    </row>
    <row r="673" spans="2:12" x14ac:dyDescent="0.25">
      <c r="B673" s="906"/>
      <c r="C673" s="907"/>
      <c r="D673" s="907"/>
      <c r="E673" s="907"/>
      <c r="F673" s="907"/>
      <c r="G673" s="908"/>
      <c r="H673" s="906"/>
      <c r="I673" s="907"/>
      <c r="J673" s="907"/>
      <c r="K673" s="907"/>
      <c r="L673" s="908"/>
    </row>
    <row r="674" spans="2:12" x14ac:dyDescent="0.25">
      <c r="B674" s="906"/>
      <c r="C674" s="907"/>
      <c r="D674" s="907"/>
      <c r="E674" s="907"/>
      <c r="F674" s="907"/>
      <c r="G674" s="908"/>
      <c r="H674" s="906"/>
      <c r="I674" s="907"/>
      <c r="J674" s="907"/>
      <c r="K674" s="907"/>
      <c r="L674" s="908"/>
    </row>
    <row r="675" spans="2:12" x14ac:dyDescent="0.25">
      <c r="B675" s="906"/>
      <c r="C675" s="907"/>
      <c r="D675" s="907"/>
      <c r="E675" s="907"/>
      <c r="F675" s="907"/>
      <c r="G675" s="908"/>
      <c r="H675" s="906"/>
      <c r="I675" s="907"/>
      <c r="J675" s="907"/>
      <c r="K675" s="907"/>
      <c r="L675" s="908"/>
    </row>
    <row r="676" spans="2:12" x14ac:dyDescent="0.25">
      <c r="B676" s="906"/>
      <c r="C676" s="907"/>
      <c r="D676" s="907"/>
      <c r="E676" s="907"/>
      <c r="F676" s="907"/>
      <c r="G676" s="908"/>
      <c r="H676" s="906"/>
      <c r="I676" s="907"/>
      <c r="J676" s="907"/>
      <c r="K676" s="907"/>
      <c r="L676" s="908"/>
    </row>
    <row r="677" spans="2:12" x14ac:dyDescent="0.25">
      <c r="B677" s="906"/>
      <c r="C677" s="907"/>
      <c r="D677" s="907"/>
      <c r="E677" s="907"/>
      <c r="F677" s="907"/>
      <c r="G677" s="908"/>
      <c r="H677" s="906"/>
      <c r="I677" s="907"/>
      <c r="J677" s="907"/>
      <c r="K677" s="907"/>
      <c r="L677" s="908"/>
    </row>
    <row r="678" spans="2:12" x14ac:dyDescent="0.25">
      <c r="B678" s="906"/>
      <c r="C678" s="907"/>
      <c r="D678" s="907"/>
      <c r="E678" s="907"/>
      <c r="F678" s="907"/>
      <c r="G678" s="908"/>
      <c r="H678" s="906"/>
      <c r="I678" s="907"/>
      <c r="J678" s="907"/>
      <c r="K678" s="907"/>
      <c r="L678" s="908"/>
    </row>
    <row r="679" spans="2:12" x14ac:dyDescent="0.25">
      <c r="B679" s="906"/>
      <c r="C679" s="907"/>
      <c r="D679" s="907"/>
      <c r="E679" s="907"/>
      <c r="F679" s="907"/>
      <c r="G679" s="908"/>
      <c r="H679" s="906"/>
      <c r="I679" s="907"/>
      <c r="J679" s="907"/>
      <c r="K679" s="907"/>
      <c r="L679" s="908"/>
    </row>
    <row r="680" spans="2:12" x14ac:dyDescent="0.25">
      <c r="B680" s="906"/>
      <c r="C680" s="907"/>
      <c r="D680" s="907"/>
      <c r="E680" s="907"/>
      <c r="F680" s="907"/>
      <c r="G680" s="908"/>
      <c r="H680" s="906"/>
      <c r="I680" s="907"/>
      <c r="J680" s="907"/>
      <c r="K680" s="907"/>
      <c r="L680" s="908"/>
    </row>
    <row r="681" spans="2:12" x14ac:dyDescent="0.25">
      <c r="B681" s="1051"/>
      <c r="C681" s="1052"/>
      <c r="D681" s="1052"/>
      <c r="E681" s="1052"/>
      <c r="F681" s="1052"/>
      <c r="G681" s="1053"/>
      <c r="H681" s="1051"/>
      <c r="I681" s="1052"/>
      <c r="J681" s="1052"/>
      <c r="K681" s="1052"/>
      <c r="L681" s="1053"/>
    </row>
    <row r="682" spans="2:12" x14ac:dyDescent="0.25">
      <c r="B682" s="1034" t="s">
        <v>920</v>
      </c>
      <c r="C682" s="1046"/>
      <c r="D682" s="1046"/>
      <c r="E682" s="1046"/>
      <c r="F682" s="1046"/>
      <c r="G682" s="1047"/>
      <c r="H682" s="1034" t="s">
        <v>946</v>
      </c>
      <c r="I682" s="1046"/>
      <c r="J682" s="1046"/>
      <c r="K682" s="1046"/>
      <c r="L682" s="1047"/>
    </row>
    <row r="683" spans="2:12" x14ac:dyDescent="0.25">
      <c r="B683" s="1048"/>
      <c r="C683" s="1049"/>
      <c r="D683" s="1049"/>
      <c r="E683" s="1049"/>
      <c r="F683" s="1049"/>
      <c r="G683" s="1050"/>
      <c r="H683" s="1048"/>
      <c r="I683" s="1049"/>
      <c r="J683" s="1049"/>
      <c r="K683" s="1049"/>
      <c r="L683" s="1050"/>
    </row>
    <row r="684" spans="2:12" hidden="1" x14ac:dyDescent="0.25">
      <c r="B684" s="906"/>
      <c r="C684" s="907"/>
      <c r="D684" s="907"/>
      <c r="E684" s="907"/>
      <c r="F684" s="907"/>
      <c r="G684" s="908"/>
      <c r="H684" s="906"/>
      <c r="I684" s="907"/>
      <c r="J684" s="907"/>
      <c r="K684" s="907"/>
      <c r="L684" s="908"/>
    </row>
    <row r="685" spans="2:12" hidden="1" x14ac:dyDescent="0.25">
      <c r="B685" s="906"/>
      <c r="C685" s="907"/>
      <c r="D685" s="907"/>
      <c r="E685" s="907"/>
      <c r="F685" s="907"/>
      <c r="G685" s="908"/>
      <c r="H685" s="906"/>
      <c r="I685" s="907"/>
      <c r="J685" s="907"/>
      <c r="K685" s="907"/>
      <c r="L685" s="908"/>
    </row>
    <row r="686" spans="2:12" hidden="1" x14ac:dyDescent="0.25">
      <c r="B686" s="906"/>
      <c r="C686" s="907"/>
      <c r="D686" s="907"/>
      <c r="E686" s="907"/>
      <c r="F686" s="907"/>
      <c r="G686" s="908"/>
      <c r="H686" s="906"/>
      <c r="I686" s="907"/>
      <c r="J686" s="907"/>
      <c r="K686" s="907"/>
      <c r="L686" s="908"/>
    </row>
    <row r="687" spans="2:12" hidden="1" x14ac:dyDescent="0.25">
      <c r="B687" s="906"/>
      <c r="C687" s="907"/>
      <c r="D687" s="907"/>
      <c r="E687" s="907"/>
      <c r="F687" s="907"/>
      <c r="G687" s="908"/>
      <c r="H687" s="906"/>
      <c r="I687" s="907"/>
      <c r="J687" s="907"/>
      <c r="K687" s="907"/>
      <c r="L687" s="908"/>
    </row>
    <row r="688" spans="2:12" hidden="1" x14ac:dyDescent="0.25">
      <c r="B688" s="906"/>
      <c r="C688" s="907"/>
      <c r="D688" s="907"/>
      <c r="E688" s="907"/>
      <c r="F688" s="907"/>
      <c r="G688" s="908"/>
      <c r="H688" s="906"/>
      <c r="I688" s="907"/>
      <c r="J688" s="907"/>
      <c r="K688" s="907"/>
      <c r="L688" s="908"/>
    </row>
    <row r="689" spans="2:12" hidden="1" x14ac:dyDescent="0.25">
      <c r="B689" s="906"/>
      <c r="C689" s="907"/>
      <c r="D689" s="907"/>
      <c r="E689" s="907"/>
      <c r="F689" s="907"/>
      <c r="G689" s="908"/>
      <c r="H689" s="906"/>
      <c r="I689" s="907"/>
      <c r="J689" s="907"/>
      <c r="K689" s="907"/>
      <c r="L689" s="908"/>
    </row>
    <row r="690" spans="2:12" hidden="1" x14ac:dyDescent="0.25">
      <c r="B690" s="906"/>
      <c r="C690" s="907"/>
      <c r="D690" s="907"/>
      <c r="E690" s="907"/>
      <c r="F690" s="907"/>
      <c r="G690" s="908"/>
      <c r="H690" s="906"/>
      <c r="I690" s="907"/>
      <c r="J690" s="907"/>
      <c r="K690" s="907"/>
      <c r="L690" s="908"/>
    </row>
    <row r="691" spans="2:12" hidden="1" x14ac:dyDescent="0.25">
      <c r="B691" s="906"/>
      <c r="C691" s="907"/>
      <c r="D691" s="907"/>
      <c r="E691" s="907"/>
      <c r="F691" s="907"/>
      <c r="G691" s="908"/>
      <c r="H691" s="906"/>
      <c r="I691" s="907"/>
      <c r="J691" s="907"/>
      <c r="K691" s="907"/>
      <c r="L691" s="908"/>
    </row>
    <row r="692" spans="2:12" hidden="1" x14ac:dyDescent="0.25">
      <c r="B692" s="906"/>
      <c r="C692" s="907"/>
      <c r="D692" s="907"/>
      <c r="E692" s="907"/>
      <c r="F692" s="907"/>
      <c r="G692" s="908"/>
      <c r="H692" s="906"/>
      <c r="I692" s="907"/>
      <c r="J692" s="907"/>
      <c r="K692" s="907"/>
      <c r="L692" s="908"/>
    </row>
    <row r="693" spans="2:12" hidden="1" x14ac:dyDescent="0.25">
      <c r="B693" s="906"/>
      <c r="C693" s="907"/>
      <c r="D693" s="907"/>
      <c r="E693" s="907"/>
      <c r="F693" s="907"/>
      <c r="G693" s="908"/>
      <c r="H693" s="906"/>
      <c r="I693" s="907"/>
      <c r="J693" s="907"/>
      <c r="K693" s="907"/>
      <c r="L693" s="908"/>
    </row>
    <row r="694" spans="2:12" hidden="1" x14ac:dyDescent="0.25">
      <c r="B694" s="906"/>
      <c r="C694" s="907"/>
      <c r="D694" s="907"/>
      <c r="E694" s="907"/>
      <c r="F694" s="907"/>
      <c r="G694" s="908"/>
      <c r="H694" s="906"/>
      <c r="I694" s="907"/>
      <c r="J694" s="907"/>
      <c r="K694" s="907"/>
      <c r="L694" s="908"/>
    </row>
    <row r="695" spans="2:12" hidden="1" x14ac:dyDescent="0.25">
      <c r="B695" s="906"/>
      <c r="C695" s="907"/>
      <c r="D695" s="907"/>
      <c r="E695" s="907"/>
      <c r="F695" s="907"/>
      <c r="G695" s="908"/>
      <c r="H695" s="906"/>
      <c r="I695" s="907"/>
      <c r="J695" s="907"/>
      <c r="K695" s="907"/>
      <c r="L695" s="908"/>
    </row>
    <row r="696" spans="2:12" hidden="1" x14ac:dyDescent="0.25">
      <c r="B696" s="906"/>
      <c r="C696" s="907"/>
      <c r="D696" s="907"/>
      <c r="E696" s="907"/>
      <c r="F696" s="907"/>
      <c r="G696" s="908"/>
      <c r="H696" s="906"/>
      <c r="I696" s="907"/>
      <c r="J696" s="907"/>
      <c r="K696" s="907"/>
      <c r="L696" s="908"/>
    </row>
    <row r="697" spans="2:12" hidden="1" x14ac:dyDescent="0.25">
      <c r="B697" s="1051"/>
      <c r="C697" s="1052"/>
      <c r="D697" s="1052"/>
      <c r="E697" s="1052"/>
      <c r="F697" s="1052"/>
      <c r="G697" s="1053"/>
      <c r="H697" s="1051"/>
      <c r="I697" s="1052"/>
      <c r="J697" s="1052"/>
      <c r="K697" s="1052"/>
      <c r="L697" s="1053"/>
    </row>
    <row r="698" spans="2:12" hidden="1" x14ac:dyDescent="0.25">
      <c r="B698" s="1034"/>
      <c r="C698" s="1046"/>
      <c r="D698" s="1046"/>
      <c r="E698" s="1046"/>
      <c r="F698" s="1046"/>
      <c r="G698" s="1047"/>
      <c r="H698" s="1055"/>
      <c r="I698" s="1056"/>
      <c r="J698" s="1056"/>
      <c r="K698" s="1056"/>
      <c r="L698" s="1057"/>
    </row>
    <row r="699" spans="2:12" hidden="1" x14ac:dyDescent="0.25">
      <c r="B699" s="1048"/>
      <c r="C699" s="1049"/>
      <c r="D699" s="1049"/>
      <c r="E699" s="1049"/>
      <c r="F699" s="1049"/>
      <c r="G699" s="1050"/>
      <c r="H699" s="1063"/>
      <c r="I699" s="1064"/>
      <c r="J699" s="1064"/>
      <c r="K699" s="1064"/>
      <c r="L699" s="1065"/>
    </row>
    <row r="700" spans="2:12" hidden="1" x14ac:dyDescent="0.25">
      <c r="B700" s="906"/>
      <c r="C700" s="907"/>
      <c r="D700" s="907"/>
      <c r="E700" s="907"/>
      <c r="F700" s="907"/>
      <c r="G700" s="908"/>
      <c r="H700" s="906"/>
      <c r="I700" s="907"/>
      <c r="J700" s="907"/>
      <c r="K700" s="907"/>
      <c r="L700" s="908"/>
    </row>
    <row r="701" spans="2:12" hidden="1" x14ac:dyDescent="0.25">
      <c r="B701" s="906"/>
      <c r="C701" s="907"/>
      <c r="D701" s="907"/>
      <c r="E701" s="907"/>
      <c r="F701" s="907"/>
      <c r="G701" s="908"/>
      <c r="H701" s="906"/>
      <c r="I701" s="907"/>
      <c r="J701" s="907"/>
      <c r="K701" s="907"/>
      <c r="L701" s="908"/>
    </row>
    <row r="702" spans="2:12" hidden="1" x14ac:dyDescent="0.25">
      <c r="B702" s="906"/>
      <c r="C702" s="907"/>
      <c r="D702" s="907"/>
      <c r="E702" s="907"/>
      <c r="F702" s="907"/>
      <c r="G702" s="908"/>
      <c r="H702" s="906"/>
      <c r="I702" s="907"/>
      <c r="J702" s="907"/>
      <c r="K702" s="907"/>
      <c r="L702" s="908"/>
    </row>
    <row r="703" spans="2:12" hidden="1" x14ac:dyDescent="0.25">
      <c r="B703" s="906"/>
      <c r="C703" s="907"/>
      <c r="D703" s="907"/>
      <c r="E703" s="907"/>
      <c r="F703" s="907"/>
      <c r="G703" s="908"/>
      <c r="H703" s="906"/>
      <c r="I703" s="907"/>
      <c r="J703" s="907"/>
      <c r="K703" s="907"/>
      <c r="L703" s="908"/>
    </row>
    <row r="704" spans="2:12" hidden="1" x14ac:dyDescent="0.25">
      <c r="B704" s="906"/>
      <c r="C704" s="907"/>
      <c r="D704" s="907"/>
      <c r="E704" s="907"/>
      <c r="F704" s="907"/>
      <c r="G704" s="908"/>
      <c r="H704" s="906"/>
      <c r="I704" s="907"/>
      <c r="J704" s="907"/>
      <c r="K704" s="907"/>
      <c r="L704" s="908"/>
    </row>
    <row r="705" spans="2:12" hidden="1" x14ac:dyDescent="0.25">
      <c r="B705" s="906"/>
      <c r="C705" s="907"/>
      <c r="D705" s="907"/>
      <c r="E705" s="907"/>
      <c r="F705" s="907"/>
      <c r="G705" s="908"/>
      <c r="H705" s="906"/>
      <c r="I705" s="907"/>
      <c r="J705" s="907"/>
      <c r="K705" s="907"/>
      <c r="L705" s="908"/>
    </row>
    <row r="706" spans="2:12" hidden="1" x14ac:dyDescent="0.25">
      <c r="B706" s="906"/>
      <c r="C706" s="907"/>
      <c r="D706" s="907"/>
      <c r="E706" s="907"/>
      <c r="F706" s="907"/>
      <c r="G706" s="908"/>
      <c r="H706" s="906"/>
      <c r="I706" s="907"/>
      <c r="J706" s="907"/>
      <c r="K706" s="907"/>
      <c r="L706" s="908"/>
    </row>
    <row r="707" spans="2:12" hidden="1" x14ac:dyDescent="0.25">
      <c r="B707" s="906"/>
      <c r="C707" s="907"/>
      <c r="D707" s="907"/>
      <c r="E707" s="907"/>
      <c r="F707" s="907"/>
      <c r="G707" s="908"/>
      <c r="H707" s="906"/>
      <c r="I707" s="907"/>
      <c r="J707" s="907"/>
      <c r="K707" s="907"/>
      <c r="L707" s="908"/>
    </row>
    <row r="708" spans="2:12" hidden="1" x14ac:dyDescent="0.25">
      <c r="B708" s="906"/>
      <c r="C708" s="907"/>
      <c r="D708" s="907"/>
      <c r="E708" s="907"/>
      <c r="F708" s="907"/>
      <c r="G708" s="908"/>
      <c r="H708" s="906"/>
      <c r="I708" s="907"/>
      <c r="J708" s="907"/>
      <c r="K708" s="907"/>
      <c r="L708" s="908"/>
    </row>
    <row r="709" spans="2:12" hidden="1" x14ac:dyDescent="0.25">
      <c r="B709" s="906"/>
      <c r="C709" s="907"/>
      <c r="D709" s="907"/>
      <c r="E709" s="907"/>
      <c r="F709" s="907"/>
      <c r="G709" s="908"/>
      <c r="H709" s="906"/>
      <c r="I709" s="907"/>
      <c r="J709" s="907"/>
      <c r="K709" s="907"/>
      <c r="L709" s="908"/>
    </row>
    <row r="710" spans="2:12" hidden="1" x14ac:dyDescent="0.25">
      <c r="B710" s="906"/>
      <c r="C710" s="907"/>
      <c r="D710" s="907"/>
      <c r="E710" s="907"/>
      <c r="F710" s="907"/>
      <c r="G710" s="908"/>
      <c r="H710" s="906"/>
      <c r="I710" s="907"/>
      <c r="J710" s="907"/>
      <c r="K710" s="907"/>
      <c r="L710" s="908"/>
    </row>
    <row r="711" spans="2:12" hidden="1" x14ac:dyDescent="0.25">
      <c r="B711" s="906"/>
      <c r="C711" s="907"/>
      <c r="D711" s="907"/>
      <c r="E711" s="907"/>
      <c r="F711" s="907"/>
      <c r="G711" s="908"/>
      <c r="H711" s="906"/>
      <c r="I711" s="907"/>
      <c r="J711" s="907"/>
      <c r="K711" s="907"/>
      <c r="L711" s="908"/>
    </row>
    <row r="712" spans="2:12" hidden="1" x14ac:dyDescent="0.25">
      <c r="B712" s="906"/>
      <c r="C712" s="907"/>
      <c r="D712" s="907"/>
      <c r="E712" s="907"/>
      <c r="F712" s="907"/>
      <c r="G712" s="908"/>
      <c r="H712" s="906"/>
      <c r="I712" s="907"/>
      <c r="J712" s="907"/>
      <c r="K712" s="907"/>
      <c r="L712" s="908"/>
    </row>
    <row r="713" spans="2:12" hidden="1" x14ac:dyDescent="0.25">
      <c r="B713" s="1051"/>
      <c r="C713" s="1052"/>
      <c r="D713" s="1052"/>
      <c r="E713" s="1052"/>
      <c r="F713" s="1052"/>
      <c r="G713" s="1053"/>
      <c r="H713" s="1051"/>
      <c r="I713" s="1052"/>
      <c r="J713" s="1052"/>
      <c r="K713" s="1052"/>
      <c r="L713" s="1053"/>
    </row>
    <row r="714" spans="2:12" hidden="1" x14ac:dyDescent="0.25">
      <c r="B714" s="1054"/>
      <c r="C714" s="1046"/>
      <c r="D714" s="1046"/>
      <c r="E714" s="1046"/>
      <c r="F714" s="1046"/>
      <c r="G714" s="1047"/>
      <c r="H714" s="1055"/>
      <c r="I714" s="1056"/>
      <c r="J714" s="1056"/>
      <c r="K714" s="1056"/>
      <c r="L714" s="1057"/>
    </row>
    <row r="715" spans="2:12" hidden="1" x14ac:dyDescent="0.25">
      <c r="B715" s="1048"/>
      <c r="C715" s="1049"/>
      <c r="D715" s="1049"/>
      <c r="E715" s="1049"/>
      <c r="F715" s="1049"/>
      <c r="G715" s="1050"/>
      <c r="H715" s="1063"/>
      <c r="I715" s="1064"/>
      <c r="J715" s="1064"/>
      <c r="K715" s="1064"/>
      <c r="L715" s="1065"/>
    </row>
    <row r="716" spans="2:12" hidden="1" x14ac:dyDescent="0.25">
      <c r="B716" s="906"/>
      <c r="C716" s="907"/>
      <c r="D716" s="907"/>
      <c r="E716" s="907"/>
      <c r="F716" s="907"/>
      <c r="G716" s="908"/>
      <c r="H716" s="906"/>
      <c r="I716" s="907"/>
      <c r="J716" s="907"/>
      <c r="K716" s="907"/>
      <c r="L716" s="908"/>
    </row>
    <row r="717" spans="2:12" hidden="1" x14ac:dyDescent="0.25">
      <c r="B717" s="906"/>
      <c r="C717" s="907"/>
      <c r="D717" s="907"/>
      <c r="E717" s="907"/>
      <c r="F717" s="907"/>
      <c r="G717" s="908"/>
      <c r="H717" s="906"/>
      <c r="I717" s="907"/>
      <c r="J717" s="907"/>
      <c r="K717" s="907"/>
      <c r="L717" s="908"/>
    </row>
    <row r="718" spans="2:12" hidden="1" x14ac:dyDescent="0.25">
      <c r="B718" s="906"/>
      <c r="C718" s="907"/>
      <c r="D718" s="907"/>
      <c r="E718" s="907"/>
      <c r="F718" s="907"/>
      <c r="G718" s="908"/>
      <c r="H718" s="906"/>
      <c r="I718" s="907"/>
      <c r="J718" s="907"/>
      <c r="K718" s="907"/>
      <c r="L718" s="908"/>
    </row>
    <row r="719" spans="2:12" hidden="1" x14ac:dyDescent="0.25">
      <c r="B719" s="906"/>
      <c r="C719" s="907"/>
      <c r="D719" s="907"/>
      <c r="E719" s="907"/>
      <c r="F719" s="907"/>
      <c r="G719" s="908"/>
      <c r="H719" s="906"/>
      <c r="I719" s="907"/>
      <c r="J719" s="907"/>
      <c r="K719" s="907"/>
      <c r="L719" s="908"/>
    </row>
    <row r="720" spans="2:12" hidden="1" x14ac:dyDescent="0.25">
      <c r="B720" s="906"/>
      <c r="C720" s="907"/>
      <c r="D720" s="907"/>
      <c r="E720" s="907"/>
      <c r="F720" s="907"/>
      <c r="G720" s="908"/>
      <c r="H720" s="906"/>
      <c r="I720" s="907"/>
      <c r="J720" s="907"/>
      <c r="K720" s="907"/>
      <c r="L720" s="908"/>
    </row>
    <row r="721" spans="2:12" hidden="1" x14ac:dyDescent="0.25">
      <c r="B721" s="906"/>
      <c r="C721" s="907"/>
      <c r="D721" s="907"/>
      <c r="E721" s="907"/>
      <c r="F721" s="907"/>
      <c r="G721" s="908"/>
      <c r="H721" s="906"/>
      <c r="I721" s="907"/>
      <c r="J721" s="907"/>
      <c r="K721" s="907"/>
      <c r="L721" s="908"/>
    </row>
    <row r="722" spans="2:12" hidden="1" x14ac:dyDescent="0.25">
      <c r="B722" s="906"/>
      <c r="C722" s="907"/>
      <c r="D722" s="907"/>
      <c r="E722" s="907"/>
      <c r="F722" s="907"/>
      <c r="G722" s="908"/>
      <c r="H722" s="906"/>
      <c r="I722" s="907"/>
      <c r="J722" s="907"/>
      <c r="K722" s="907"/>
      <c r="L722" s="908"/>
    </row>
    <row r="723" spans="2:12" hidden="1" x14ac:dyDescent="0.25">
      <c r="B723" s="906"/>
      <c r="C723" s="907"/>
      <c r="D723" s="907"/>
      <c r="E723" s="907"/>
      <c r="F723" s="907"/>
      <c r="G723" s="908"/>
      <c r="H723" s="906"/>
      <c r="I723" s="907"/>
      <c r="J723" s="907"/>
      <c r="K723" s="907"/>
      <c r="L723" s="908"/>
    </row>
    <row r="724" spans="2:12" hidden="1" x14ac:dyDescent="0.25">
      <c r="B724" s="906"/>
      <c r="C724" s="907"/>
      <c r="D724" s="907"/>
      <c r="E724" s="907"/>
      <c r="F724" s="907"/>
      <c r="G724" s="908"/>
      <c r="H724" s="906"/>
      <c r="I724" s="907"/>
      <c r="J724" s="907"/>
      <c r="K724" s="907"/>
      <c r="L724" s="908"/>
    </row>
    <row r="725" spans="2:12" hidden="1" x14ac:dyDescent="0.25">
      <c r="B725" s="906"/>
      <c r="C725" s="907"/>
      <c r="D725" s="907"/>
      <c r="E725" s="907"/>
      <c r="F725" s="907"/>
      <c r="G725" s="908"/>
      <c r="H725" s="906"/>
      <c r="I725" s="907"/>
      <c r="J725" s="907"/>
      <c r="K725" s="907"/>
      <c r="L725" s="908"/>
    </row>
    <row r="726" spans="2:12" hidden="1" x14ac:dyDescent="0.25">
      <c r="B726" s="906"/>
      <c r="C726" s="907"/>
      <c r="D726" s="907"/>
      <c r="E726" s="907"/>
      <c r="F726" s="907"/>
      <c r="G726" s="908"/>
      <c r="H726" s="906"/>
      <c r="I726" s="907"/>
      <c r="J726" s="907"/>
      <c r="K726" s="907"/>
      <c r="L726" s="908"/>
    </row>
    <row r="727" spans="2:12" hidden="1" x14ac:dyDescent="0.25">
      <c r="B727" s="906"/>
      <c r="C727" s="907"/>
      <c r="D727" s="907"/>
      <c r="E727" s="907"/>
      <c r="F727" s="907"/>
      <c r="G727" s="908"/>
      <c r="H727" s="906"/>
      <c r="I727" s="907"/>
      <c r="J727" s="907"/>
      <c r="K727" s="907"/>
      <c r="L727" s="908"/>
    </row>
    <row r="728" spans="2:12" hidden="1" x14ac:dyDescent="0.25">
      <c r="B728" s="906"/>
      <c r="C728" s="907"/>
      <c r="D728" s="907"/>
      <c r="E728" s="907"/>
      <c r="F728" s="907"/>
      <c r="G728" s="908"/>
      <c r="H728" s="906"/>
      <c r="I728" s="907"/>
      <c r="J728" s="907"/>
      <c r="K728" s="907"/>
      <c r="L728" s="908"/>
    </row>
    <row r="729" spans="2:12" hidden="1" x14ac:dyDescent="0.25">
      <c r="B729" s="1051"/>
      <c r="C729" s="1052"/>
      <c r="D729" s="1052"/>
      <c r="E729" s="1052"/>
      <c r="F729" s="1052"/>
      <c r="G729" s="1053"/>
      <c r="H729" s="1051"/>
      <c r="I729" s="1052"/>
      <c r="J729" s="1052"/>
      <c r="K729" s="1052"/>
      <c r="L729" s="1053"/>
    </row>
    <row r="730" spans="2:12" hidden="1" x14ac:dyDescent="0.25">
      <c r="B730" s="1054"/>
      <c r="C730" s="1046"/>
      <c r="D730" s="1046"/>
      <c r="E730" s="1046"/>
      <c r="F730" s="1046"/>
      <c r="G730" s="1047"/>
      <c r="H730" s="1055"/>
      <c r="I730" s="1056"/>
      <c r="J730" s="1056"/>
      <c r="K730" s="1056"/>
      <c r="L730" s="1057"/>
    </row>
    <row r="731" spans="2:12" hidden="1" x14ac:dyDescent="0.25">
      <c r="B731" s="1048"/>
      <c r="C731" s="1049"/>
      <c r="D731" s="1049"/>
      <c r="E731" s="1049"/>
      <c r="F731" s="1049"/>
      <c r="G731" s="1050"/>
      <c r="H731" s="1063"/>
      <c r="I731" s="1064"/>
      <c r="J731" s="1064"/>
      <c r="K731" s="1064"/>
      <c r="L731" s="1065"/>
    </row>
    <row r="732" spans="2:12" hidden="1" x14ac:dyDescent="0.25">
      <c r="B732" s="906"/>
      <c r="C732" s="907"/>
      <c r="D732" s="907"/>
      <c r="E732" s="907"/>
      <c r="F732" s="907"/>
      <c r="G732" s="908"/>
      <c r="H732" s="906"/>
      <c r="I732" s="907"/>
      <c r="J732" s="907"/>
      <c r="K732" s="907"/>
      <c r="L732" s="908"/>
    </row>
    <row r="733" spans="2:12" hidden="1" x14ac:dyDescent="0.25">
      <c r="B733" s="906"/>
      <c r="C733" s="907"/>
      <c r="D733" s="907"/>
      <c r="E733" s="907"/>
      <c r="F733" s="907"/>
      <c r="G733" s="908"/>
      <c r="H733" s="906"/>
      <c r="I733" s="907"/>
      <c r="J733" s="907"/>
      <c r="K733" s="907"/>
      <c r="L733" s="908"/>
    </row>
    <row r="734" spans="2:12" hidden="1" x14ac:dyDescent="0.25">
      <c r="B734" s="906"/>
      <c r="C734" s="907"/>
      <c r="D734" s="907"/>
      <c r="E734" s="907"/>
      <c r="F734" s="907"/>
      <c r="G734" s="908"/>
      <c r="H734" s="906"/>
      <c r="I734" s="907"/>
      <c r="J734" s="907"/>
      <c r="K734" s="907"/>
      <c r="L734" s="908"/>
    </row>
    <row r="735" spans="2:12" hidden="1" x14ac:dyDescent="0.25">
      <c r="B735" s="906"/>
      <c r="C735" s="907"/>
      <c r="D735" s="907"/>
      <c r="E735" s="907"/>
      <c r="F735" s="907"/>
      <c r="G735" s="908"/>
      <c r="H735" s="906"/>
      <c r="I735" s="907"/>
      <c r="J735" s="907"/>
      <c r="K735" s="907"/>
      <c r="L735" s="908"/>
    </row>
    <row r="736" spans="2:12" hidden="1" x14ac:dyDescent="0.25">
      <c r="B736" s="906"/>
      <c r="C736" s="907"/>
      <c r="D736" s="907"/>
      <c r="E736" s="907"/>
      <c r="F736" s="907"/>
      <c r="G736" s="908"/>
      <c r="H736" s="906"/>
      <c r="I736" s="907"/>
      <c r="J736" s="907"/>
      <c r="K736" s="907"/>
      <c r="L736" s="908"/>
    </row>
    <row r="737" spans="2:12" hidden="1" x14ac:dyDescent="0.25">
      <c r="B737" s="906"/>
      <c r="C737" s="907"/>
      <c r="D737" s="907"/>
      <c r="E737" s="907"/>
      <c r="F737" s="907"/>
      <c r="G737" s="908"/>
      <c r="H737" s="906"/>
      <c r="I737" s="907"/>
      <c r="J737" s="907"/>
      <c r="K737" s="907"/>
      <c r="L737" s="908"/>
    </row>
    <row r="738" spans="2:12" hidden="1" x14ac:dyDescent="0.25">
      <c r="B738" s="906"/>
      <c r="C738" s="907"/>
      <c r="D738" s="907"/>
      <c r="E738" s="907"/>
      <c r="F738" s="907"/>
      <c r="G738" s="908"/>
      <c r="H738" s="906"/>
      <c r="I738" s="907"/>
      <c r="J738" s="907"/>
      <c r="K738" s="907"/>
      <c r="L738" s="908"/>
    </row>
    <row r="739" spans="2:12" hidden="1" x14ac:dyDescent="0.25">
      <c r="B739" s="906"/>
      <c r="C739" s="907"/>
      <c r="D739" s="907"/>
      <c r="E739" s="907"/>
      <c r="F739" s="907"/>
      <c r="G739" s="908"/>
      <c r="H739" s="906"/>
      <c r="I739" s="907"/>
      <c r="J739" s="907"/>
      <c r="K739" s="907"/>
      <c r="L739" s="908"/>
    </row>
    <row r="740" spans="2:12" hidden="1" x14ac:dyDescent="0.25">
      <c r="B740" s="906"/>
      <c r="C740" s="907"/>
      <c r="D740" s="907"/>
      <c r="E740" s="907"/>
      <c r="F740" s="907"/>
      <c r="G740" s="908"/>
      <c r="H740" s="906"/>
      <c r="I740" s="907"/>
      <c r="J740" s="907"/>
      <c r="K740" s="907"/>
      <c r="L740" s="908"/>
    </row>
    <row r="741" spans="2:12" hidden="1" x14ac:dyDescent="0.25">
      <c r="B741" s="906"/>
      <c r="C741" s="907"/>
      <c r="D741" s="907"/>
      <c r="E741" s="907"/>
      <c r="F741" s="907"/>
      <c r="G741" s="908"/>
      <c r="H741" s="906"/>
      <c r="I741" s="907"/>
      <c r="J741" s="907"/>
      <c r="K741" s="907"/>
      <c r="L741" s="908"/>
    </row>
    <row r="742" spans="2:12" hidden="1" x14ac:dyDescent="0.25">
      <c r="B742" s="906"/>
      <c r="C742" s="907"/>
      <c r="D742" s="907"/>
      <c r="E742" s="907"/>
      <c r="F742" s="907"/>
      <c r="G742" s="908"/>
      <c r="H742" s="906"/>
      <c r="I742" s="907"/>
      <c r="J742" s="907"/>
      <c r="K742" s="907"/>
      <c r="L742" s="908"/>
    </row>
    <row r="743" spans="2:12" hidden="1" x14ac:dyDescent="0.25">
      <c r="B743" s="906"/>
      <c r="C743" s="907"/>
      <c r="D743" s="907"/>
      <c r="E743" s="907"/>
      <c r="F743" s="907"/>
      <c r="G743" s="908"/>
      <c r="H743" s="906"/>
      <c r="I743" s="907"/>
      <c r="J743" s="907"/>
      <c r="K743" s="907"/>
      <c r="L743" s="908"/>
    </row>
    <row r="744" spans="2:12" hidden="1" x14ac:dyDescent="0.25">
      <c r="B744" s="906"/>
      <c r="C744" s="907"/>
      <c r="D744" s="907"/>
      <c r="E744" s="907"/>
      <c r="F744" s="907"/>
      <c r="G744" s="908"/>
      <c r="H744" s="906"/>
      <c r="I744" s="907"/>
      <c r="J744" s="907"/>
      <c r="K744" s="907"/>
      <c r="L744" s="908"/>
    </row>
    <row r="745" spans="2:12" hidden="1" x14ac:dyDescent="0.25">
      <c r="B745" s="1051"/>
      <c r="C745" s="1052"/>
      <c r="D745" s="1052"/>
      <c r="E745" s="1052"/>
      <c r="F745" s="1052"/>
      <c r="G745" s="1053"/>
      <c r="H745" s="1051"/>
      <c r="I745" s="1052"/>
      <c r="J745" s="1052"/>
      <c r="K745" s="1052"/>
      <c r="L745" s="1053"/>
    </row>
    <row r="746" spans="2:12" hidden="1" x14ac:dyDescent="0.25">
      <c r="B746" s="1054"/>
      <c r="C746" s="1046"/>
      <c r="D746" s="1046"/>
      <c r="E746" s="1046"/>
      <c r="F746" s="1046"/>
      <c r="G746" s="1047"/>
      <c r="H746" s="1055"/>
      <c r="I746" s="1056"/>
      <c r="J746" s="1056"/>
      <c r="K746" s="1056"/>
      <c r="L746" s="1057"/>
    </row>
    <row r="747" spans="2:12" hidden="1" x14ac:dyDescent="0.25">
      <c r="B747" s="1048"/>
      <c r="C747" s="1049"/>
      <c r="D747" s="1049"/>
      <c r="E747" s="1049"/>
      <c r="F747" s="1049"/>
      <c r="G747" s="1050"/>
      <c r="H747" s="1063"/>
      <c r="I747" s="1064"/>
      <c r="J747" s="1064"/>
      <c r="K747" s="1064"/>
      <c r="L747" s="1065"/>
    </row>
    <row r="748" spans="2:12" hidden="1" x14ac:dyDescent="0.25">
      <c r="B748" s="906"/>
      <c r="C748" s="907"/>
      <c r="D748" s="907"/>
      <c r="E748" s="907"/>
      <c r="F748" s="907"/>
      <c r="G748" s="908"/>
      <c r="H748" s="906"/>
      <c r="I748" s="907"/>
      <c r="J748" s="907"/>
      <c r="K748" s="907"/>
      <c r="L748" s="908"/>
    </row>
    <row r="749" spans="2:12" hidden="1" x14ac:dyDescent="0.25">
      <c r="B749" s="906"/>
      <c r="C749" s="907"/>
      <c r="D749" s="907"/>
      <c r="E749" s="907"/>
      <c r="F749" s="907"/>
      <c r="G749" s="908"/>
      <c r="H749" s="906"/>
      <c r="I749" s="907"/>
      <c r="J749" s="907"/>
      <c r="K749" s="907"/>
      <c r="L749" s="908"/>
    </row>
    <row r="750" spans="2:12" hidden="1" x14ac:dyDescent="0.25">
      <c r="B750" s="906"/>
      <c r="C750" s="907"/>
      <c r="D750" s="907"/>
      <c r="E750" s="907"/>
      <c r="F750" s="907"/>
      <c r="G750" s="908"/>
      <c r="H750" s="906"/>
      <c r="I750" s="907"/>
      <c r="J750" s="907"/>
      <c r="K750" s="907"/>
      <c r="L750" s="908"/>
    </row>
    <row r="751" spans="2:12" hidden="1" x14ac:dyDescent="0.25">
      <c r="B751" s="906"/>
      <c r="C751" s="907"/>
      <c r="D751" s="907"/>
      <c r="E751" s="907"/>
      <c r="F751" s="907"/>
      <c r="G751" s="908"/>
      <c r="H751" s="906"/>
      <c r="I751" s="907"/>
      <c r="J751" s="907"/>
      <c r="K751" s="907"/>
      <c r="L751" s="908"/>
    </row>
    <row r="752" spans="2:12" hidden="1" x14ac:dyDescent="0.25">
      <c r="B752" s="906"/>
      <c r="C752" s="907"/>
      <c r="D752" s="907"/>
      <c r="E752" s="907"/>
      <c r="F752" s="907"/>
      <c r="G752" s="908"/>
      <c r="H752" s="906"/>
      <c r="I752" s="907"/>
      <c r="J752" s="907"/>
      <c r="K752" s="907"/>
      <c r="L752" s="908"/>
    </row>
    <row r="753" spans="2:12" hidden="1" x14ac:dyDescent="0.25">
      <c r="B753" s="906"/>
      <c r="C753" s="907"/>
      <c r="D753" s="907"/>
      <c r="E753" s="907"/>
      <c r="F753" s="907"/>
      <c r="G753" s="908"/>
      <c r="H753" s="906"/>
      <c r="I753" s="907"/>
      <c r="J753" s="907"/>
      <c r="K753" s="907"/>
      <c r="L753" s="908"/>
    </row>
    <row r="754" spans="2:12" hidden="1" x14ac:dyDescent="0.25">
      <c r="B754" s="906"/>
      <c r="C754" s="907"/>
      <c r="D754" s="907"/>
      <c r="E754" s="907"/>
      <c r="F754" s="907"/>
      <c r="G754" s="908"/>
      <c r="H754" s="906"/>
      <c r="I754" s="907"/>
      <c r="J754" s="907"/>
      <c r="K754" s="907"/>
      <c r="L754" s="908"/>
    </row>
    <row r="755" spans="2:12" hidden="1" x14ac:dyDescent="0.25">
      <c r="B755" s="906"/>
      <c r="C755" s="907"/>
      <c r="D755" s="907"/>
      <c r="E755" s="907"/>
      <c r="F755" s="907"/>
      <c r="G755" s="908"/>
      <c r="H755" s="906"/>
      <c r="I755" s="907"/>
      <c r="J755" s="907"/>
      <c r="K755" s="907"/>
      <c r="L755" s="908"/>
    </row>
    <row r="756" spans="2:12" hidden="1" x14ac:dyDescent="0.25">
      <c r="B756" s="906"/>
      <c r="C756" s="907"/>
      <c r="D756" s="907"/>
      <c r="E756" s="907"/>
      <c r="F756" s="907"/>
      <c r="G756" s="908"/>
      <c r="H756" s="906"/>
      <c r="I756" s="907"/>
      <c r="J756" s="907"/>
      <c r="K756" s="907"/>
      <c r="L756" s="908"/>
    </row>
    <row r="757" spans="2:12" hidden="1" x14ac:dyDescent="0.25">
      <c r="B757" s="906"/>
      <c r="C757" s="907"/>
      <c r="D757" s="907"/>
      <c r="E757" s="907"/>
      <c r="F757" s="907"/>
      <c r="G757" s="908"/>
      <c r="H757" s="906"/>
      <c r="I757" s="907"/>
      <c r="J757" s="907"/>
      <c r="K757" s="907"/>
      <c r="L757" s="908"/>
    </row>
    <row r="758" spans="2:12" hidden="1" x14ac:dyDescent="0.25">
      <c r="B758" s="906"/>
      <c r="C758" s="907"/>
      <c r="D758" s="907"/>
      <c r="E758" s="907"/>
      <c r="F758" s="907"/>
      <c r="G758" s="908"/>
      <c r="H758" s="906"/>
      <c r="I758" s="907"/>
      <c r="J758" s="907"/>
      <c r="K758" s="907"/>
      <c r="L758" s="908"/>
    </row>
    <row r="759" spans="2:12" hidden="1" x14ac:dyDescent="0.25">
      <c r="B759" s="906"/>
      <c r="C759" s="907"/>
      <c r="D759" s="907"/>
      <c r="E759" s="907"/>
      <c r="F759" s="907"/>
      <c r="G759" s="908"/>
      <c r="H759" s="906"/>
      <c r="I759" s="907"/>
      <c r="J759" s="907"/>
      <c r="K759" s="907"/>
      <c r="L759" s="908"/>
    </row>
    <row r="760" spans="2:12" hidden="1" x14ac:dyDescent="0.25">
      <c r="B760" s="906"/>
      <c r="C760" s="907"/>
      <c r="D760" s="907"/>
      <c r="E760" s="907"/>
      <c r="F760" s="907"/>
      <c r="G760" s="908"/>
      <c r="H760" s="906"/>
      <c r="I760" s="907"/>
      <c r="J760" s="907"/>
      <c r="K760" s="907"/>
      <c r="L760" s="908"/>
    </row>
    <row r="761" spans="2:12" hidden="1" x14ac:dyDescent="0.25">
      <c r="B761" s="1051"/>
      <c r="C761" s="1052"/>
      <c r="D761" s="1052"/>
      <c r="E761" s="1052"/>
      <c r="F761" s="1052"/>
      <c r="G761" s="1053"/>
      <c r="H761" s="1051"/>
      <c r="I761" s="1052"/>
      <c r="J761" s="1052"/>
      <c r="K761" s="1052"/>
      <c r="L761" s="1053"/>
    </row>
    <row r="762" spans="2:12" hidden="1" x14ac:dyDescent="0.25">
      <c r="B762" s="1054"/>
      <c r="C762" s="1046"/>
      <c r="D762" s="1046"/>
      <c r="E762" s="1046"/>
      <c r="F762" s="1046"/>
      <c r="G762" s="1047"/>
      <c r="H762" s="1055"/>
      <c r="I762" s="1056"/>
      <c r="J762" s="1056"/>
      <c r="K762" s="1056"/>
      <c r="L762" s="1057"/>
    </row>
    <row r="763" spans="2:12" hidden="1" x14ac:dyDescent="0.25">
      <c r="B763" s="1048"/>
      <c r="C763" s="1049"/>
      <c r="D763" s="1049"/>
      <c r="E763" s="1049"/>
      <c r="F763" s="1049"/>
      <c r="G763" s="1050"/>
      <c r="H763" s="1063"/>
      <c r="I763" s="1064"/>
      <c r="J763" s="1064"/>
      <c r="K763" s="1064"/>
      <c r="L763" s="1065"/>
    </row>
    <row r="764" spans="2:12" hidden="1" x14ac:dyDescent="0.25">
      <c r="B764" s="906"/>
      <c r="C764" s="907"/>
      <c r="D764" s="907"/>
      <c r="E764" s="907"/>
      <c r="F764" s="907"/>
      <c r="G764" s="908"/>
      <c r="H764" s="906"/>
      <c r="I764" s="907"/>
      <c r="J764" s="907"/>
      <c r="K764" s="907"/>
      <c r="L764" s="908"/>
    </row>
    <row r="765" spans="2:12" hidden="1" x14ac:dyDescent="0.25">
      <c r="B765" s="906"/>
      <c r="C765" s="907"/>
      <c r="D765" s="907"/>
      <c r="E765" s="907"/>
      <c r="F765" s="907"/>
      <c r="G765" s="908"/>
      <c r="H765" s="906"/>
      <c r="I765" s="907"/>
      <c r="J765" s="907"/>
      <c r="K765" s="907"/>
      <c r="L765" s="908"/>
    </row>
    <row r="766" spans="2:12" hidden="1" x14ac:dyDescent="0.25">
      <c r="B766" s="906"/>
      <c r="C766" s="907"/>
      <c r="D766" s="907"/>
      <c r="E766" s="907"/>
      <c r="F766" s="907"/>
      <c r="G766" s="908"/>
      <c r="H766" s="906"/>
      <c r="I766" s="907"/>
      <c r="J766" s="907"/>
      <c r="K766" s="907"/>
      <c r="L766" s="908"/>
    </row>
    <row r="767" spans="2:12" hidden="1" x14ac:dyDescent="0.25">
      <c r="B767" s="906"/>
      <c r="C767" s="907"/>
      <c r="D767" s="907"/>
      <c r="E767" s="907"/>
      <c r="F767" s="907"/>
      <c r="G767" s="908"/>
      <c r="H767" s="906"/>
      <c r="I767" s="907"/>
      <c r="J767" s="907"/>
      <c r="K767" s="907"/>
      <c r="L767" s="908"/>
    </row>
    <row r="768" spans="2:12" hidden="1" x14ac:dyDescent="0.25">
      <c r="B768" s="906"/>
      <c r="C768" s="907"/>
      <c r="D768" s="907"/>
      <c r="E768" s="907"/>
      <c r="F768" s="907"/>
      <c r="G768" s="908"/>
      <c r="H768" s="906"/>
      <c r="I768" s="907"/>
      <c r="J768" s="907"/>
      <c r="K768" s="907"/>
      <c r="L768" s="908"/>
    </row>
    <row r="769" spans="2:12" hidden="1" x14ac:dyDescent="0.25">
      <c r="B769" s="906"/>
      <c r="C769" s="907"/>
      <c r="D769" s="907"/>
      <c r="E769" s="907"/>
      <c r="F769" s="907"/>
      <c r="G769" s="908"/>
      <c r="H769" s="906"/>
      <c r="I769" s="907"/>
      <c r="J769" s="907"/>
      <c r="K769" s="907"/>
      <c r="L769" s="908"/>
    </row>
    <row r="770" spans="2:12" hidden="1" x14ac:dyDescent="0.25">
      <c r="B770" s="906"/>
      <c r="C770" s="907"/>
      <c r="D770" s="907"/>
      <c r="E770" s="907"/>
      <c r="F770" s="907"/>
      <c r="G770" s="908"/>
      <c r="H770" s="906"/>
      <c r="I770" s="907"/>
      <c r="J770" s="907"/>
      <c r="K770" s="907"/>
      <c r="L770" s="908"/>
    </row>
    <row r="771" spans="2:12" hidden="1" x14ac:dyDescent="0.25">
      <c r="B771" s="906"/>
      <c r="C771" s="907"/>
      <c r="D771" s="907"/>
      <c r="E771" s="907"/>
      <c r="F771" s="907"/>
      <c r="G771" s="908"/>
      <c r="H771" s="906"/>
      <c r="I771" s="907"/>
      <c r="J771" s="907"/>
      <c r="K771" s="907"/>
      <c r="L771" s="908"/>
    </row>
    <row r="772" spans="2:12" hidden="1" x14ac:dyDescent="0.25">
      <c r="B772" s="906"/>
      <c r="C772" s="907"/>
      <c r="D772" s="907"/>
      <c r="E772" s="907"/>
      <c r="F772" s="907"/>
      <c r="G772" s="908"/>
      <c r="H772" s="906"/>
      <c r="I772" s="907"/>
      <c r="J772" s="907"/>
      <c r="K772" s="907"/>
      <c r="L772" s="908"/>
    </row>
    <row r="773" spans="2:12" hidden="1" x14ac:dyDescent="0.25">
      <c r="B773" s="906"/>
      <c r="C773" s="907"/>
      <c r="D773" s="907"/>
      <c r="E773" s="907"/>
      <c r="F773" s="907"/>
      <c r="G773" s="908"/>
      <c r="H773" s="906"/>
      <c r="I773" s="907"/>
      <c r="J773" s="907"/>
      <c r="K773" s="907"/>
      <c r="L773" s="908"/>
    </row>
    <row r="774" spans="2:12" hidden="1" x14ac:dyDescent="0.25">
      <c r="B774" s="906"/>
      <c r="C774" s="907"/>
      <c r="D774" s="907"/>
      <c r="E774" s="907"/>
      <c r="F774" s="907"/>
      <c r="G774" s="908"/>
      <c r="H774" s="906"/>
      <c r="I774" s="907"/>
      <c r="J774" s="907"/>
      <c r="K774" s="907"/>
      <c r="L774" s="908"/>
    </row>
    <row r="775" spans="2:12" hidden="1" x14ac:dyDescent="0.25">
      <c r="B775" s="906"/>
      <c r="C775" s="907"/>
      <c r="D775" s="907"/>
      <c r="E775" s="907"/>
      <c r="F775" s="907"/>
      <c r="G775" s="908"/>
      <c r="H775" s="906"/>
      <c r="I775" s="907"/>
      <c r="J775" s="907"/>
      <c r="K775" s="907"/>
      <c r="L775" s="908"/>
    </row>
    <row r="776" spans="2:12" hidden="1" x14ac:dyDescent="0.25">
      <c r="B776" s="906"/>
      <c r="C776" s="907"/>
      <c r="D776" s="907"/>
      <c r="E776" s="907"/>
      <c r="F776" s="907"/>
      <c r="G776" s="908"/>
      <c r="H776" s="906"/>
      <c r="I776" s="907"/>
      <c r="J776" s="907"/>
      <c r="K776" s="907"/>
      <c r="L776" s="908"/>
    </row>
    <row r="777" spans="2:12" hidden="1" x14ac:dyDescent="0.25">
      <c r="B777" s="1051"/>
      <c r="C777" s="1052"/>
      <c r="D777" s="1052"/>
      <c r="E777" s="1052"/>
      <c r="F777" s="1052"/>
      <c r="G777" s="1053"/>
      <c r="H777" s="1051"/>
      <c r="I777" s="1052"/>
      <c r="J777" s="1052"/>
      <c r="K777" s="1052"/>
      <c r="L777" s="1053"/>
    </row>
    <row r="778" spans="2:12" hidden="1" x14ac:dyDescent="0.25">
      <c r="B778" s="1054"/>
      <c r="C778" s="1046"/>
      <c r="D778" s="1046"/>
      <c r="E778" s="1046"/>
      <c r="F778" s="1046"/>
      <c r="G778" s="1047"/>
      <c r="H778" s="1055"/>
      <c r="I778" s="1056"/>
      <c r="J778" s="1056"/>
      <c r="K778" s="1056"/>
      <c r="L778" s="1057"/>
    </row>
    <row r="779" spans="2:12" hidden="1" x14ac:dyDescent="0.25">
      <c r="B779" s="1048"/>
      <c r="C779" s="1049"/>
      <c r="D779" s="1049"/>
      <c r="E779" s="1049"/>
      <c r="F779" s="1049"/>
      <c r="G779" s="1050"/>
      <c r="H779" s="1063"/>
      <c r="I779" s="1064"/>
      <c r="J779" s="1064"/>
      <c r="K779" s="1064"/>
      <c r="L779" s="1065"/>
    </row>
    <row r="780" spans="2:12" x14ac:dyDescent="0.25">
      <c r="B780" s="906"/>
      <c r="C780" s="907"/>
      <c r="D780" s="907"/>
      <c r="E780" s="907"/>
      <c r="F780" s="907"/>
      <c r="G780" s="908"/>
      <c r="H780" s="906"/>
      <c r="I780" s="907"/>
      <c r="J780" s="907"/>
      <c r="K780" s="907"/>
      <c r="L780" s="908"/>
    </row>
    <row r="781" spans="2:12" x14ac:dyDescent="0.25">
      <c r="B781" s="906"/>
      <c r="C781" s="907"/>
      <c r="D781" s="907"/>
      <c r="E781" s="907"/>
      <c r="F781" s="907"/>
      <c r="G781" s="908"/>
      <c r="H781" s="906"/>
      <c r="I781" s="907"/>
      <c r="J781" s="907"/>
      <c r="K781" s="907"/>
      <c r="L781" s="908"/>
    </row>
    <row r="782" spans="2:12" x14ac:dyDescent="0.25">
      <c r="B782" s="906"/>
      <c r="C782" s="907"/>
      <c r="D782" s="907"/>
      <c r="E782" s="907"/>
      <c r="F782" s="907"/>
      <c r="G782" s="908"/>
      <c r="H782" s="906"/>
      <c r="I782" s="907"/>
      <c r="J782" s="907"/>
      <c r="K782" s="907"/>
      <c r="L782" s="908"/>
    </row>
    <row r="783" spans="2:12" x14ac:dyDescent="0.25">
      <c r="B783" s="906"/>
      <c r="C783" s="907"/>
      <c r="D783" s="907"/>
      <c r="E783" s="907"/>
      <c r="F783" s="907"/>
      <c r="G783" s="908"/>
      <c r="H783" s="906"/>
      <c r="I783" s="907"/>
      <c r="J783" s="907"/>
      <c r="K783" s="907"/>
      <c r="L783" s="908"/>
    </row>
    <row r="784" spans="2:12" x14ac:dyDescent="0.25">
      <c r="B784" s="906"/>
      <c r="C784" s="907"/>
      <c r="D784" s="907"/>
      <c r="E784" s="907"/>
      <c r="F784" s="907"/>
      <c r="G784" s="908"/>
      <c r="H784" s="906"/>
      <c r="I784" s="907"/>
      <c r="J784" s="907"/>
      <c r="K784" s="907"/>
      <c r="L784" s="908"/>
    </row>
    <row r="785" spans="2:12" x14ac:dyDescent="0.25">
      <c r="B785" s="906"/>
      <c r="C785" s="907"/>
      <c r="D785" s="907"/>
      <c r="E785" s="907"/>
      <c r="F785" s="907"/>
      <c r="G785" s="908"/>
      <c r="H785" s="906"/>
      <c r="I785" s="907"/>
      <c r="J785" s="907"/>
      <c r="K785" s="907"/>
      <c r="L785" s="908"/>
    </row>
    <row r="786" spans="2:12" x14ac:dyDescent="0.25">
      <c r="B786" s="906"/>
      <c r="C786" s="907"/>
      <c r="D786" s="907"/>
      <c r="E786" s="907"/>
      <c r="F786" s="907"/>
      <c r="G786" s="908"/>
      <c r="H786" s="906"/>
      <c r="I786" s="907"/>
      <c r="J786" s="907"/>
      <c r="K786" s="907"/>
      <c r="L786" s="908"/>
    </row>
    <row r="787" spans="2:12" x14ac:dyDescent="0.25">
      <c r="B787" s="906"/>
      <c r="C787" s="907"/>
      <c r="D787" s="907"/>
      <c r="E787" s="907"/>
      <c r="F787" s="907"/>
      <c r="G787" s="908"/>
      <c r="H787" s="906"/>
      <c r="I787" s="907"/>
      <c r="J787" s="907"/>
      <c r="K787" s="907"/>
      <c r="L787" s="908"/>
    </row>
    <row r="788" spans="2:12" x14ac:dyDescent="0.25">
      <c r="B788" s="906"/>
      <c r="C788" s="907"/>
      <c r="D788" s="907"/>
      <c r="E788" s="907"/>
      <c r="F788" s="907"/>
      <c r="G788" s="908"/>
      <c r="H788" s="906"/>
      <c r="I788" s="907"/>
      <c r="J788" s="907"/>
      <c r="K788" s="907"/>
      <c r="L788" s="908"/>
    </row>
    <row r="789" spans="2:12" x14ac:dyDescent="0.25">
      <c r="B789" s="906"/>
      <c r="C789" s="907"/>
      <c r="D789" s="907"/>
      <c r="E789" s="907"/>
      <c r="F789" s="907"/>
      <c r="G789" s="908"/>
      <c r="H789" s="906"/>
      <c r="I789" s="907"/>
      <c r="J789" s="907"/>
      <c r="K789" s="907"/>
      <c r="L789" s="908"/>
    </row>
    <row r="790" spans="2:12" x14ac:dyDescent="0.25">
      <c r="B790" s="906"/>
      <c r="C790" s="907"/>
      <c r="D790" s="907"/>
      <c r="E790" s="907"/>
      <c r="F790" s="907"/>
      <c r="G790" s="908"/>
      <c r="H790" s="906"/>
      <c r="I790" s="907"/>
      <c r="J790" s="907"/>
      <c r="K790" s="907"/>
      <c r="L790" s="908"/>
    </row>
    <row r="791" spans="2:12" x14ac:dyDescent="0.25">
      <c r="B791" s="906"/>
      <c r="C791" s="907"/>
      <c r="D791" s="907"/>
      <c r="E791" s="907"/>
      <c r="F791" s="907"/>
      <c r="G791" s="908"/>
      <c r="H791" s="906"/>
      <c r="I791" s="907"/>
      <c r="J791" s="907"/>
      <c r="K791" s="907"/>
      <c r="L791" s="908"/>
    </row>
    <row r="792" spans="2:12" x14ac:dyDescent="0.25">
      <c r="B792" s="906"/>
      <c r="C792" s="907"/>
      <c r="D792" s="907"/>
      <c r="E792" s="907"/>
      <c r="F792" s="907"/>
      <c r="G792" s="908"/>
      <c r="H792" s="906"/>
      <c r="I792" s="907"/>
      <c r="J792" s="907"/>
      <c r="K792" s="907"/>
      <c r="L792" s="908"/>
    </row>
    <row r="793" spans="2:12" x14ac:dyDescent="0.25">
      <c r="B793" s="1051"/>
      <c r="C793" s="1052"/>
      <c r="D793" s="1052"/>
      <c r="E793" s="1052"/>
      <c r="F793" s="1052"/>
      <c r="G793" s="1053"/>
      <c r="H793" s="1051"/>
      <c r="I793" s="1052"/>
      <c r="J793" s="1052"/>
      <c r="K793" s="1052"/>
      <c r="L793" s="1053"/>
    </row>
    <row r="794" spans="2:12" ht="15" customHeight="1" x14ac:dyDescent="0.25">
      <c r="B794" s="1034" t="s">
        <v>939</v>
      </c>
      <c r="C794" s="1046"/>
      <c r="D794" s="1046"/>
      <c r="E794" s="1046"/>
      <c r="F794" s="1046"/>
      <c r="G794" s="1047"/>
      <c r="H794" s="1034" t="s">
        <v>939</v>
      </c>
      <c r="I794" s="1046"/>
      <c r="J794" s="1046"/>
      <c r="K794" s="1046"/>
      <c r="L794" s="1046"/>
    </row>
    <row r="795" spans="2:12" x14ac:dyDescent="0.25">
      <c r="B795" s="1048"/>
      <c r="C795" s="1049"/>
      <c r="D795" s="1049"/>
      <c r="E795" s="1049"/>
      <c r="F795" s="1049"/>
      <c r="G795" s="1050"/>
      <c r="H795" s="1048"/>
      <c r="I795" s="1049"/>
      <c r="J795" s="1049"/>
      <c r="K795" s="1049"/>
      <c r="L795" s="1049"/>
    </row>
    <row r="796" spans="2:12" x14ac:dyDescent="0.25">
      <c r="B796" s="906" t="s">
        <v>798</v>
      </c>
      <c r="C796" s="907"/>
      <c r="D796" s="907"/>
      <c r="E796" s="907"/>
      <c r="F796" s="907"/>
      <c r="G796" s="908"/>
      <c r="H796" s="906" t="s">
        <v>799</v>
      </c>
      <c r="I796" s="907"/>
      <c r="J796" s="907"/>
      <c r="K796" s="907"/>
      <c r="L796" s="908"/>
    </row>
    <row r="797" spans="2:12" x14ac:dyDescent="0.25">
      <c r="B797" s="906"/>
      <c r="C797" s="907"/>
      <c r="D797" s="907"/>
      <c r="E797" s="907"/>
      <c r="F797" s="907"/>
      <c r="G797" s="908"/>
      <c r="H797" s="906"/>
      <c r="I797" s="907"/>
      <c r="J797" s="907"/>
      <c r="K797" s="907"/>
      <c r="L797" s="908"/>
    </row>
    <row r="798" spans="2:12" x14ac:dyDescent="0.25">
      <c r="B798" s="906"/>
      <c r="C798" s="907"/>
      <c r="D798" s="907"/>
      <c r="E798" s="907"/>
      <c r="F798" s="907"/>
      <c r="G798" s="908"/>
      <c r="H798" s="906"/>
      <c r="I798" s="907"/>
      <c r="J798" s="907"/>
      <c r="K798" s="907"/>
      <c r="L798" s="908"/>
    </row>
    <row r="799" spans="2:12" x14ac:dyDescent="0.25">
      <c r="B799" s="906"/>
      <c r="C799" s="907"/>
      <c r="D799" s="907"/>
      <c r="E799" s="907"/>
      <c r="F799" s="907"/>
      <c r="G799" s="908"/>
      <c r="H799" s="906"/>
      <c r="I799" s="907"/>
      <c r="J799" s="907"/>
      <c r="K799" s="907"/>
      <c r="L799" s="908"/>
    </row>
    <row r="800" spans="2:12" x14ac:dyDescent="0.25">
      <c r="B800" s="906"/>
      <c r="C800" s="907"/>
      <c r="D800" s="907"/>
      <c r="E800" s="907"/>
      <c r="F800" s="907"/>
      <c r="G800" s="908"/>
      <c r="H800" s="906"/>
      <c r="I800" s="907"/>
      <c r="J800" s="907"/>
      <c r="K800" s="907"/>
      <c r="L800" s="908"/>
    </row>
    <row r="801" spans="2:12" x14ac:dyDescent="0.25">
      <c r="B801" s="906"/>
      <c r="C801" s="907"/>
      <c r="D801" s="907"/>
      <c r="E801" s="907"/>
      <c r="F801" s="907"/>
      <c r="G801" s="908"/>
      <c r="H801" s="906"/>
      <c r="I801" s="907"/>
      <c r="J801" s="907"/>
      <c r="K801" s="907"/>
      <c r="L801" s="908"/>
    </row>
    <row r="802" spans="2:12" x14ac:dyDescent="0.25">
      <c r="B802" s="906"/>
      <c r="C802" s="907"/>
      <c r="D802" s="907"/>
      <c r="E802" s="907"/>
      <c r="F802" s="907"/>
      <c r="G802" s="908"/>
      <c r="H802" s="906"/>
      <c r="I802" s="907"/>
      <c r="J802" s="907"/>
      <c r="K802" s="907"/>
      <c r="L802" s="908"/>
    </row>
    <row r="803" spans="2:12" x14ac:dyDescent="0.25">
      <c r="B803" s="906"/>
      <c r="C803" s="907"/>
      <c r="D803" s="907"/>
      <c r="E803" s="907"/>
      <c r="F803" s="907"/>
      <c r="G803" s="908"/>
      <c r="H803" s="906"/>
      <c r="I803" s="907"/>
      <c r="J803" s="907"/>
      <c r="K803" s="907"/>
      <c r="L803" s="908"/>
    </row>
    <row r="804" spans="2:12" x14ac:dyDescent="0.25">
      <c r="B804" s="906"/>
      <c r="C804" s="907"/>
      <c r="D804" s="907"/>
      <c r="E804" s="907"/>
      <c r="F804" s="907"/>
      <c r="G804" s="908"/>
      <c r="H804" s="906"/>
      <c r="I804" s="907"/>
      <c r="J804" s="907"/>
      <c r="K804" s="907"/>
      <c r="L804" s="908"/>
    </row>
    <row r="805" spans="2:12" x14ac:dyDescent="0.25">
      <c r="B805" s="906"/>
      <c r="C805" s="907"/>
      <c r="D805" s="907"/>
      <c r="E805" s="907"/>
      <c r="F805" s="907"/>
      <c r="G805" s="908"/>
      <c r="H805" s="906"/>
      <c r="I805" s="907"/>
      <c r="J805" s="907"/>
      <c r="K805" s="907"/>
      <c r="L805" s="908"/>
    </row>
    <row r="806" spans="2:12" x14ac:dyDescent="0.25">
      <c r="B806" s="906"/>
      <c r="C806" s="907"/>
      <c r="D806" s="907"/>
      <c r="E806" s="907"/>
      <c r="F806" s="907"/>
      <c r="G806" s="908"/>
      <c r="H806" s="906"/>
      <c r="I806" s="907"/>
      <c r="J806" s="907"/>
      <c r="K806" s="907"/>
      <c r="L806" s="908"/>
    </row>
    <row r="807" spans="2:12" x14ac:dyDescent="0.25">
      <c r="B807" s="906"/>
      <c r="C807" s="907"/>
      <c r="D807" s="907"/>
      <c r="E807" s="907"/>
      <c r="F807" s="907"/>
      <c r="G807" s="908"/>
      <c r="H807" s="906"/>
      <c r="I807" s="907"/>
      <c r="J807" s="907"/>
      <c r="K807" s="907"/>
      <c r="L807" s="908"/>
    </row>
    <row r="808" spans="2:12" x14ac:dyDescent="0.25">
      <c r="B808" s="906"/>
      <c r="C808" s="907"/>
      <c r="D808" s="907"/>
      <c r="E808" s="907"/>
      <c r="F808" s="907"/>
      <c r="G808" s="908"/>
      <c r="H808" s="906"/>
      <c r="I808" s="907"/>
      <c r="J808" s="907"/>
      <c r="K808" s="907"/>
      <c r="L808" s="908"/>
    </row>
    <row r="809" spans="2:12" x14ac:dyDescent="0.25">
      <c r="B809" s="1051"/>
      <c r="C809" s="1052"/>
      <c r="D809" s="1052"/>
      <c r="E809" s="1052"/>
      <c r="F809" s="1052"/>
      <c r="G809" s="1053"/>
      <c r="H809" s="1051"/>
      <c r="I809" s="1052"/>
      <c r="J809" s="1052"/>
      <c r="K809" s="1052"/>
      <c r="L809" s="1053"/>
    </row>
    <row r="810" spans="2:12" ht="15" customHeight="1" x14ac:dyDescent="0.25">
      <c r="B810" s="1034" t="s">
        <v>921</v>
      </c>
      <c r="C810" s="1035"/>
      <c r="D810" s="1035"/>
      <c r="E810" s="1035"/>
      <c r="F810" s="1035"/>
      <c r="G810" s="1036"/>
      <c r="H810" s="1034" t="s">
        <v>947</v>
      </c>
      <c r="I810" s="1046"/>
      <c r="J810" s="1046"/>
      <c r="K810" s="1046"/>
      <c r="L810" s="1047"/>
    </row>
    <row r="811" spans="2:12" x14ac:dyDescent="0.25">
      <c r="B811" s="1037"/>
      <c r="C811" s="1038"/>
      <c r="D811" s="1038"/>
      <c r="E811" s="1038"/>
      <c r="F811" s="1038"/>
      <c r="G811" s="1039"/>
      <c r="H811" s="1048"/>
      <c r="I811" s="1049"/>
      <c r="J811" s="1049"/>
      <c r="K811" s="1049"/>
      <c r="L811" s="1050"/>
    </row>
    <row r="812" spans="2:12" hidden="1" x14ac:dyDescent="0.25">
      <c r="B812" s="906" t="s">
        <v>798</v>
      </c>
      <c r="C812" s="907"/>
      <c r="D812" s="907"/>
      <c r="E812" s="907"/>
      <c r="F812" s="907"/>
      <c r="G812" s="908"/>
      <c r="H812" s="906" t="s">
        <v>799</v>
      </c>
      <c r="I812" s="907"/>
      <c r="J812" s="907"/>
      <c r="K812" s="907"/>
      <c r="L812" s="908"/>
    </row>
    <row r="813" spans="2:12" hidden="1" x14ac:dyDescent="0.25">
      <c r="B813" s="906"/>
      <c r="C813" s="907"/>
      <c r="D813" s="907"/>
      <c r="E813" s="907"/>
      <c r="F813" s="907"/>
      <c r="G813" s="908"/>
      <c r="H813" s="906"/>
      <c r="I813" s="907"/>
      <c r="J813" s="907"/>
      <c r="K813" s="907"/>
      <c r="L813" s="908"/>
    </row>
    <row r="814" spans="2:12" hidden="1" x14ac:dyDescent="0.25">
      <c r="B814" s="906"/>
      <c r="C814" s="907"/>
      <c r="D814" s="907"/>
      <c r="E814" s="907"/>
      <c r="F814" s="907"/>
      <c r="G814" s="908"/>
      <c r="H814" s="906"/>
      <c r="I814" s="907"/>
      <c r="J814" s="907"/>
      <c r="K814" s="907"/>
      <c r="L814" s="908"/>
    </row>
    <row r="815" spans="2:12" hidden="1" x14ac:dyDescent="0.25">
      <c r="B815" s="906"/>
      <c r="C815" s="907"/>
      <c r="D815" s="907"/>
      <c r="E815" s="907"/>
      <c r="F815" s="907"/>
      <c r="G815" s="908"/>
      <c r="H815" s="906"/>
      <c r="I815" s="907"/>
      <c r="J815" s="907"/>
      <c r="K815" s="907"/>
      <c r="L815" s="908"/>
    </row>
    <row r="816" spans="2:12" hidden="1" x14ac:dyDescent="0.25">
      <c r="B816" s="906"/>
      <c r="C816" s="907"/>
      <c r="D816" s="907"/>
      <c r="E816" s="907"/>
      <c r="F816" s="907"/>
      <c r="G816" s="908"/>
      <c r="H816" s="906"/>
      <c r="I816" s="907"/>
      <c r="J816" s="907"/>
      <c r="K816" s="907"/>
      <c r="L816" s="908"/>
    </row>
    <row r="817" spans="2:12" hidden="1" x14ac:dyDescent="0.25">
      <c r="B817" s="906"/>
      <c r="C817" s="907"/>
      <c r="D817" s="907"/>
      <c r="E817" s="907"/>
      <c r="F817" s="907"/>
      <c r="G817" s="908"/>
      <c r="H817" s="906"/>
      <c r="I817" s="907"/>
      <c r="J817" s="907"/>
      <c r="K817" s="907"/>
      <c r="L817" s="908"/>
    </row>
    <row r="818" spans="2:12" hidden="1" x14ac:dyDescent="0.25">
      <c r="B818" s="906"/>
      <c r="C818" s="907"/>
      <c r="D818" s="907"/>
      <c r="E818" s="907"/>
      <c r="F818" s="907"/>
      <c r="G818" s="908"/>
      <c r="H818" s="906"/>
      <c r="I818" s="907"/>
      <c r="J818" s="907"/>
      <c r="K818" s="907"/>
      <c r="L818" s="908"/>
    </row>
    <row r="819" spans="2:12" hidden="1" x14ac:dyDescent="0.25">
      <c r="B819" s="906"/>
      <c r="C819" s="907"/>
      <c r="D819" s="907"/>
      <c r="E819" s="907"/>
      <c r="F819" s="907"/>
      <c r="G819" s="908"/>
      <c r="H819" s="906"/>
      <c r="I819" s="907"/>
      <c r="J819" s="907"/>
      <c r="K819" s="907"/>
      <c r="L819" s="908"/>
    </row>
    <row r="820" spans="2:12" hidden="1" x14ac:dyDescent="0.25">
      <c r="B820" s="906"/>
      <c r="C820" s="907"/>
      <c r="D820" s="907"/>
      <c r="E820" s="907"/>
      <c r="F820" s="907"/>
      <c r="G820" s="908"/>
      <c r="H820" s="906"/>
      <c r="I820" s="907"/>
      <c r="J820" s="907"/>
      <c r="K820" s="907"/>
      <c r="L820" s="908"/>
    </row>
    <row r="821" spans="2:12" hidden="1" x14ac:dyDescent="0.25">
      <c r="B821" s="906"/>
      <c r="C821" s="907"/>
      <c r="D821" s="907"/>
      <c r="E821" s="907"/>
      <c r="F821" s="907"/>
      <c r="G821" s="908"/>
      <c r="H821" s="906"/>
      <c r="I821" s="907"/>
      <c r="J821" s="907"/>
      <c r="K821" s="907"/>
      <c r="L821" s="908"/>
    </row>
    <row r="822" spans="2:12" hidden="1" x14ac:dyDescent="0.25">
      <c r="B822" s="906"/>
      <c r="C822" s="907"/>
      <c r="D822" s="907"/>
      <c r="E822" s="907"/>
      <c r="F822" s="907"/>
      <c r="G822" s="908"/>
      <c r="H822" s="906"/>
      <c r="I822" s="907"/>
      <c r="J822" s="907"/>
      <c r="K822" s="907"/>
      <c r="L822" s="908"/>
    </row>
    <row r="823" spans="2:12" hidden="1" x14ac:dyDescent="0.25">
      <c r="B823" s="906"/>
      <c r="C823" s="907"/>
      <c r="D823" s="907"/>
      <c r="E823" s="907"/>
      <c r="F823" s="907"/>
      <c r="G823" s="908"/>
      <c r="H823" s="906"/>
      <c r="I823" s="907"/>
      <c r="J823" s="907"/>
      <c r="K823" s="907"/>
      <c r="L823" s="908"/>
    </row>
    <row r="824" spans="2:12" hidden="1" x14ac:dyDescent="0.25">
      <c r="B824" s="906"/>
      <c r="C824" s="907"/>
      <c r="D824" s="907"/>
      <c r="E824" s="907"/>
      <c r="F824" s="907"/>
      <c r="G824" s="908"/>
      <c r="H824" s="906"/>
      <c r="I824" s="907"/>
      <c r="J824" s="907"/>
      <c r="K824" s="907"/>
      <c r="L824" s="908"/>
    </row>
    <row r="825" spans="2:12" hidden="1" x14ac:dyDescent="0.25">
      <c r="B825" s="1051"/>
      <c r="C825" s="1052"/>
      <c r="D825" s="1052"/>
      <c r="E825" s="1052"/>
      <c r="F825" s="1052"/>
      <c r="G825" s="1053"/>
      <c r="H825" s="1051"/>
      <c r="I825" s="1052"/>
      <c r="J825" s="1052"/>
      <c r="K825" s="1052"/>
      <c r="L825" s="1053"/>
    </row>
    <row r="826" spans="2:12" hidden="1" x14ac:dyDescent="0.25">
      <c r="B826" s="1034"/>
      <c r="C826" s="1046"/>
      <c r="D826" s="1046"/>
      <c r="E826" s="1046"/>
      <c r="F826" s="1046"/>
      <c r="G826" s="1047"/>
      <c r="H826" s="1034"/>
      <c r="I826" s="1046"/>
      <c r="J826" s="1046"/>
      <c r="K826" s="1046"/>
      <c r="L826" s="1047"/>
    </row>
    <row r="827" spans="2:12" hidden="1" x14ac:dyDescent="0.25">
      <c r="B827" s="1048"/>
      <c r="C827" s="1049"/>
      <c r="D827" s="1049"/>
      <c r="E827" s="1049"/>
      <c r="F827" s="1049"/>
      <c r="G827" s="1050"/>
      <c r="H827" s="1048"/>
      <c r="I827" s="1049"/>
      <c r="J827" s="1049"/>
      <c r="K827" s="1049"/>
      <c r="L827" s="1050"/>
    </row>
  </sheetData>
  <mergeCells count="223">
    <mergeCell ref="B810:G811"/>
    <mergeCell ref="H810:L811"/>
    <mergeCell ref="B812:G825"/>
    <mergeCell ref="H812:L825"/>
    <mergeCell ref="B826:G827"/>
    <mergeCell ref="H826:L827"/>
    <mergeCell ref="B780:G793"/>
    <mergeCell ref="H780:L793"/>
    <mergeCell ref="B794:G795"/>
    <mergeCell ref="H794:L795"/>
    <mergeCell ref="B796:G809"/>
    <mergeCell ref="H796:L809"/>
    <mergeCell ref="B762:G763"/>
    <mergeCell ref="H762:L763"/>
    <mergeCell ref="B764:G777"/>
    <mergeCell ref="H764:L777"/>
    <mergeCell ref="B778:G779"/>
    <mergeCell ref="H778:L779"/>
    <mergeCell ref="B732:G745"/>
    <mergeCell ref="H732:L745"/>
    <mergeCell ref="B746:G747"/>
    <mergeCell ref="H746:L747"/>
    <mergeCell ref="B748:G761"/>
    <mergeCell ref="H748:L761"/>
    <mergeCell ref="B714:G715"/>
    <mergeCell ref="H714:L715"/>
    <mergeCell ref="B716:G729"/>
    <mergeCell ref="H716:L729"/>
    <mergeCell ref="B730:G731"/>
    <mergeCell ref="H730:L731"/>
    <mergeCell ref="B684:G697"/>
    <mergeCell ref="H684:L697"/>
    <mergeCell ref="B698:G699"/>
    <mergeCell ref="H698:L699"/>
    <mergeCell ref="B700:G713"/>
    <mergeCell ref="H700:L713"/>
    <mergeCell ref="B666:G667"/>
    <mergeCell ref="H666:L667"/>
    <mergeCell ref="B668:G681"/>
    <mergeCell ref="H668:L681"/>
    <mergeCell ref="B682:G683"/>
    <mergeCell ref="H682:L683"/>
    <mergeCell ref="B635:G648"/>
    <mergeCell ref="H635:L648"/>
    <mergeCell ref="B649:G650"/>
    <mergeCell ref="H649:L650"/>
    <mergeCell ref="B651:L651"/>
    <mergeCell ref="B652:G665"/>
    <mergeCell ref="H652:L665"/>
    <mergeCell ref="B617:G618"/>
    <mergeCell ref="H617:L618"/>
    <mergeCell ref="B619:G632"/>
    <mergeCell ref="H619:L632"/>
    <mergeCell ref="B633:G634"/>
    <mergeCell ref="H633:M634"/>
    <mergeCell ref="B587:G600"/>
    <mergeCell ref="H587:L600"/>
    <mergeCell ref="B601:G602"/>
    <mergeCell ref="H601:L602"/>
    <mergeCell ref="B603:G616"/>
    <mergeCell ref="H603:L616"/>
    <mergeCell ref="B569:G570"/>
    <mergeCell ref="H569:L570"/>
    <mergeCell ref="B571:G584"/>
    <mergeCell ref="H571:L584"/>
    <mergeCell ref="B585:G586"/>
    <mergeCell ref="H585:L586"/>
    <mergeCell ref="B539:G552"/>
    <mergeCell ref="H539:L552"/>
    <mergeCell ref="B553:G554"/>
    <mergeCell ref="H553:L554"/>
    <mergeCell ref="B555:G568"/>
    <mergeCell ref="H555:L568"/>
    <mergeCell ref="B521:G522"/>
    <mergeCell ref="H521:L522"/>
    <mergeCell ref="B523:G536"/>
    <mergeCell ref="H523:L536"/>
    <mergeCell ref="B537:G538"/>
    <mergeCell ref="H537:L538"/>
    <mergeCell ref="B491:G504"/>
    <mergeCell ref="H491:L504"/>
    <mergeCell ref="B505:G506"/>
    <mergeCell ref="H505:L506"/>
    <mergeCell ref="B507:G520"/>
    <mergeCell ref="H507:L520"/>
    <mergeCell ref="B473:G474"/>
    <mergeCell ref="H473:L474"/>
    <mergeCell ref="B475:G488"/>
    <mergeCell ref="H475:L488"/>
    <mergeCell ref="B489:G490"/>
    <mergeCell ref="H489:L490"/>
    <mergeCell ref="B442:G455"/>
    <mergeCell ref="H442:L455"/>
    <mergeCell ref="B456:G457"/>
    <mergeCell ref="H456:L457"/>
    <mergeCell ref="B458:L458"/>
    <mergeCell ref="B459:G472"/>
    <mergeCell ref="H459:L472"/>
    <mergeCell ref="B424:G425"/>
    <mergeCell ref="H424:L425"/>
    <mergeCell ref="B426:G439"/>
    <mergeCell ref="H426:L439"/>
    <mergeCell ref="B440:G441"/>
    <mergeCell ref="H440:L441"/>
    <mergeCell ref="B394:G407"/>
    <mergeCell ref="H394:L407"/>
    <mergeCell ref="B408:G409"/>
    <mergeCell ref="H408:L409"/>
    <mergeCell ref="B410:G423"/>
    <mergeCell ref="H410:L423"/>
    <mergeCell ref="B376:G377"/>
    <mergeCell ref="H376:L377"/>
    <mergeCell ref="B378:G391"/>
    <mergeCell ref="H378:L391"/>
    <mergeCell ref="B392:G393"/>
    <mergeCell ref="H392:L393"/>
    <mergeCell ref="B346:G359"/>
    <mergeCell ref="H346:L359"/>
    <mergeCell ref="B360:G361"/>
    <mergeCell ref="H360:L361"/>
    <mergeCell ref="B362:G375"/>
    <mergeCell ref="H362:L375"/>
    <mergeCell ref="B328:G329"/>
    <mergeCell ref="H328:L329"/>
    <mergeCell ref="B330:G343"/>
    <mergeCell ref="H330:L343"/>
    <mergeCell ref="B344:G345"/>
    <mergeCell ref="H344:L345"/>
    <mergeCell ref="B298:G311"/>
    <mergeCell ref="H298:L311"/>
    <mergeCell ref="B312:G313"/>
    <mergeCell ref="H312:L313"/>
    <mergeCell ref="B314:G327"/>
    <mergeCell ref="H314:L327"/>
    <mergeCell ref="B280:G281"/>
    <mergeCell ref="H280:L281"/>
    <mergeCell ref="B282:G295"/>
    <mergeCell ref="H282:L295"/>
    <mergeCell ref="B296:G297"/>
    <mergeCell ref="H296:L297"/>
    <mergeCell ref="B250:G263"/>
    <mergeCell ref="H250:L263"/>
    <mergeCell ref="B264:G265"/>
    <mergeCell ref="H264:M265"/>
    <mergeCell ref="B266:G279"/>
    <mergeCell ref="H266:L279"/>
    <mergeCell ref="B232:G233"/>
    <mergeCell ref="H232:L233"/>
    <mergeCell ref="B234:G247"/>
    <mergeCell ref="H234:L247"/>
    <mergeCell ref="B248:G249"/>
    <mergeCell ref="H248:L249"/>
    <mergeCell ref="B202:G215"/>
    <mergeCell ref="H202:L215"/>
    <mergeCell ref="B216:G217"/>
    <mergeCell ref="H216:L217"/>
    <mergeCell ref="B218:G231"/>
    <mergeCell ref="H218:L231"/>
    <mergeCell ref="B184:G185"/>
    <mergeCell ref="H184:M185"/>
    <mergeCell ref="B186:G199"/>
    <mergeCell ref="H186:L199"/>
    <mergeCell ref="B200:G201"/>
    <mergeCell ref="H200:L201"/>
    <mergeCell ref="B154:G167"/>
    <mergeCell ref="H154:L167"/>
    <mergeCell ref="B168:G169"/>
    <mergeCell ref="H168:M169"/>
    <mergeCell ref="B170:G183"/>
    <mergeCell ref="H170:L183"/>
    <mergeCell ref="B136:G137"/>
    <mergeCell ref="H136:L137"/>
    <mergeCell ref="B138:G151"/>
    <mergeCell ref="H138:L151"/>
    <mergeCell ref="B152:G153"/>
    <mergeCell ref="H152:L153"/>
    <mergeCell ref="B106:G119"/>
    <mergeCell ref="H106:L119"/>
    <mergeCell ref="B120:G121"/>
    <mergeCell ref="H120:L121"/>
    <mergeCell ref="B122:G135"/>
    <mergeCell ref="H122:L135"/>
    <mergeCell ref="B88:G89"/>
    <mergeCell ref="H88:L89"/>
    <mergeCell ref="B90:G103"/>
    <mergeCell ref="H90:L103"/>
    <mergeCell ref="B104:G105"/>
    <mergeCell ref="H104:L105"/>
    <mergeCell ref="B58:G71"/>
    <mergeCell ref="H58:L71"/>
    <mergeCell ref="B72:G73"/>
    <mergeCell ref="H72:L73"/>
    <mergeCell ref="B74:G87"/>
    <mergeCell ref="H74:L87"/>
    <mergeCell ref="B40:G41"/>
    <mergeCell ref="H40:L41"/>
    <mergeCell ref="B42:G55"/>
    <mergeCell ref="H42:L55"/>
    <mergeCell ref="B56:G57"/>
    <mergeCell ref="H56:L57"/>
    <mergeCell ref="B9:L9"/>
    <mergeCell ref="B10:G23"/>
    <mergeCell ref="H10:L23"/>
    <mergeCell ref="B24:G25"/>
    <mergeCell ref="H24:L25"/>
    <mergeCell ref="B26:G39"/>
    <mergeCell ref="H26:L39"/>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B1:N168"/>
  <sheetViews>
    <sheetView view="pageBreakPreview" zoomScaleNormal="100" zoomScaleSheetLayoutView="100" zoomScalePageLayoutView="110" workbookViewId="0">
      <selection activeCell="U4" sqref="U4"/>
    </sheetView>
  </sheetViews>
  <sheetFormatPr baseColWidth="10" defaultColWidth="11.42578125" defaultRowHeight="15" x14ac:dyDescent="0.25"/>
  <cols>
    <col min="1" max="1" width="3.7109375" style="173" customWidth="1"/>
    <col min="2" max="2" width="4.7109375" style="173" customWidth="1"/>
    <col min="3" max="3" width="8.28515625" style="173" customWidth="1"/>
    <col min="4" max="4" width="8" style="173" customWidth="1"/>
    <col min="5" max="5" width="11.42578125" style="173"/>
    <col min="6" max="6" width="11.85546875" style="173" customWidth="1"/>
    <col min="7" max="7" width="9.5703125" style="173" customWidth="1"/>
    <col min="8" max="8" width="12" style="173" customWidth="1"/>
    <col min="9" max="9" width="13.85546875" style="173" bestFit="1" customWidth="1"/>
    <col min="10" max="10" width="13" style="173" customWidth="1"/>
    <col min="11" max="11" width="13.42578125" style="173" customWidth="1"/>
    <col min="12" max="12" width="9.42578125" style="173" customWidth="1"/>
    <col min="13" max="13" width="11.42578125" style="173" hidden="1" customWidth="1"/>
    <col min="14" max="16384" width="11.42578125" style="173"/>
  </cols>
  <sheetData>
    <row r="1" spans="2:13" x14ac:dyDescent="0.25">
      <c r="B1" s="885"/>
      <c r="C1" s="886"/>
      <c r="D1" s="887"/>
      <c r="E1" s="891" t="s">
        <v>393</v>
      </c>
      <c r="F1" s="891"/>
      <c r="G1" s="891"/>
      <c r="H1" s="891"/>
      <c r="I1" s="891"/>
      <c r="J1" s="891"/>
      <c r="K1" s="893"/>
      <c r="L1" s="894"/>
    </row>
    <row r="2" spans="2:13" ht="1.5" customHeight="1" x14ac:dyDescent="0.25">
      <c r="B2" s="888"/>
      <c r="C2" s="889"/>
      <c r="D2" s="890"/>
      <c r="E2" s="892"/>
      <c r="F2" s="892"/>
      <c r="G2" s="892"/>
      <c r="H2" s="892"/>
      <c r="I2" s="892"/>
      <c r="J2" s="892"/>
      <c r="K2" s="895"/>
      <c r="L2" s="896"/>
    </row>
    <row r="3" spans="2:13" ht="3.75" customHeight="1" x14ac:dyDescent="0.25">
      <c r="B3" s="888"/>
      <c r="C3" s="889"/>
      <c r="D3" s="890"/>
      <c r="E3" s="892"/>
      <c r="F3" s="892"/>
      <c r="G3" s="892"/>
      <c r="H3" s="892"/>
      <c r="I3" s="892"/>
      <c r="J3" s="892"/>
      <c r="K3" s="895"/>
      <c r="L3" s="896"/>
    </row>
    <row r="4" spans="2:13" ht="20.25" customHeight="1" x14ac:dyDescent="0.25">
      <c r="B4" s="888"/>
      <c r="C4" s="889"/>
      <c r="D4" s="890"/>
      <c r="E4" s="897" t="s">
        <v>390</v>
      </c>
      <c r="F4" s="897"/>
      <c r="G4" s="897"/>
      <c r="H4" s="897"/>
      <c r="I4" s="897"/>
      <c r="J4" s="897"/>
      <c r="K4" s="895"/>
      <c r="L4" s="896"/>
    </row>
    <row r="5" spans="2:13" ht="4.5" customHeight="1" x14ac:dyDescent="0.25">
      <c r="B5" s="888"/>
      <c r="C5" s="889"/>
      <c r="D5" s="890"/>
      <c r="E5" s="898"/>
      <c r="F5" s="898"/>
      <c r="G5" s="898"/>
      <c r="H5" s="898"/>
      <c r="I5" s="1025" t="s">
        <v>462</v>
      </c>
      <c r="J5" s="1066"/>
      <c r="K5" s="1022"/>
      <c r="L5" s="896"/>
      <c r="M5" s="174"/>
    </row>
    <row r="6" spans="2:13" ht="24.95" customHeight="1" x14ac:dyDescent="0.25">
      <c r="B6" s="888"/>
      <c r="C6" s="889"/>
      <c r="D6" s="890"/>
      <c r="E6" s="175" t="s">
        <v>460</v>
      </c>
      <c r="F6" s="176">
        <v>43873</v>
      </c>
      <c r="G6" s="177" t="s">
        <v>461</v>
      </c>
      <c r="H6" s="165">
        <v>43879</v>
      </c>
      <c r="I6" s="1025"/>
      <c r="J6" s="1066"/>
      <c r="K6" s="1027"/>
      <c r="L6" s="902"/>
    </row>
    <row r="7" spans="2:13" ht="24.95" customHeight="1" x14ac:dyDescent="0.25">
      <c r="B7" s="903" t="s">
        <v>395</v>
      </c>
      <c r="C7" s="903"/>
      <c r="D7" s="903"/>
      <c r="E7" s="903" t="s">
        <v>111</v>
      </c>
      <c r="F7" s="903"/>
      <c r="G7" s="903" t="s">
        <v>112</v>
      </c>
      <c r="H7" s="903"/>
      <c r="I7" s="210" t="s">
        <v>4</v>
      </c>
      <c r="J7" s="210" t="s">
        <v>2</v>
      </c>
      <c r="K7" s="904" t="s">
        <v>0</v>
      </c>
      <c r="L7" s="904"/>
    </row>
    <row r="8" spans="2:13" ht="24.95" customHeight="1" x14ac:dyDescent="0.25">
      <c r="B8" s="905" t="s">
        <v>398</v>
      </c>
      <c r="C8" s="905"/>
      <c r="D8" s="905"/>
      <c r="E8" s="903" t="s">
        <v>399</v>
      </c>
      <c r="F8" s="903"/>
      <c r="G8" s="903" t="s">
        <v>399</v>
      </c>
      <c r="H8" s="903"/>
      <c r="I8" s="178">
        <v>41944</v>
      </c>
      <c r="J8" s="210">
        <v>1</v>
      </c>
      <c r="K8" s="904" t="s">
        <v>463</v>
      </c>
      <c r="L8" s="904"/>
    </row>
    <row r="9" spans="2:13" ht="15.75" customHeight="1" x14ac:dyDescent="0.25">
      <c r="B9" s="906" t="s">
        <v>796</v>
      </c>
      <c r="C9" s="907"/>
      <c r="D9" s="907"/>
      <c r="E9" s="907"/>
      <c r="F9" s="907"/>
      <c r="G9" s="908"/>
      <c r="H9" s="906" t="s">
        <v>797</v>
      </c>
      <c r="I9" s="907"/>
      <c r="J9" s="907"/>
      <c r="K9" s="907"/>
      <c r="L9" s="908"/>
    </row>
    <row r="10" spans="2:13" x14ac:dyDescent="0.25">
      <c r="B10" s="906"/>
      <c r="C10" s="907"/>
      <c r="D10" s="907"/>
      <c r="E10" s="907"/>
      <c r="F10" s="907"/>
      <c r="G10" s="908"/>
      <c r="H10" s="906"/>
      <c r="I10" s="907"/>
      <c r="J10" s="907"/>
      <c r="K10" s="907"/>
      <c r="L10" s="908"/>
    </row>
    <row r="11" spans="2:13" x14ac:dyDescent="0.25">
      <c r="B11" s="906"/>
      <c r="C11" s="907"/>
      <c r="D11" s="907"/>
      <c r="E11" s="907"/>
      <c r="F11" s="907"/>
      <c r="G11" s="908"/>
      <c r="H11" s="906"/>
      <c r="I11" s="907"/>
      <c r="J11" s="907"/>
      <c r="K11" s="907"/>
      <c r="L11" s="908"/>
    </row>
    <row r="12" spans="2:13" x14ac:dyDescent="0.25">
      <c r="B12" s="906"/>
      <c r="C12" s="907"/>
      <c r="D12" s="907"/>
      <c r="E12" s="907"/>
      <c r="F12" s="907"/>
      <c r="G12" s="908"/>
      <c r="H12" s="906"/>
      <c r="I12" s="907"/>
      <c r="J12" s="907"/>
      <c r="K12" s="907"/>
      <c r="L12" s="908"/>
    </row>
    <row r="13" spans="2:13" x14ac:dyDescent="0.25">
      <c r="B13" s="906"/>
      <c r="C13" s="907"/>
      <c r="D13" s="907"/>
      <c r="E13" s="907"/>
      <c r="F13" s="907"/>
      <c r="G13" s="908"/>
      <c r="H13" s="906"/>
      <c r="I13" s="907"/>
      <c r="J13" s="907"/>
      <c r="K13" s="907"/>
      <c r="L13" s="908"/>
    </row>
    <row r="14" spans="2:13" x14ac:dyDescent="0.25">
      <c r="B14" s="906"/>
      <c r="C14" s="907"/>
      <c r="D14" s="907"/>
      <c r="E14" s="907"/>
      <c r="F14" s="907"/>
      <c r="G14" s="908"/>
      <c r="H14" s="906"/>
      <c r="I14" s="907"/>
      <c r="J14" s="907"/>
      <c r="K14" s="907"/>
      <c r="L14" s="908"/>
    </row>
    <row r="15" spans="2:13" x14ac:dyDescent="0.25">
      <c r="B15" s="906"/>
      <c r="C15" s="907"/>
      <c r="D15" s="907"/>
      <c r="E15" s="907"/>
      <c r="F15" s="907"/>
      <c r="G15" s="908"/>
      <c r="H15" s="906"/>
      <c r="I15" s="907"/>
      <c r="J15" s="907"/>
      <c r="K15" s="907"/>
      <c r="L15" s="908"/>
    </row>
    <row r="16" spans="2:13" x14ac:dyDescent="0.25">
      <c r="B16" s="906"/>
      <c r="C16" s="907"/>
      <c r="D16" s="907"/>
      <c r="E16" s="907"/>
      <c r="F16" s="907"/>
      <c r="G16" s="908"/>
      <c r="H16" s="906"/>
      <c r="I16" s="907"/>
      <c r="J16" s="907"/>
      <c r="K16" s="907"/>
      <c r="L16" s="908"/>
    </row>
    <row r="17" spans="2:12" x14ac:dyDescent="0.25">
      <c r="B17" s="906"/>
      <c r="C17" s="907"/>
      <c r="D17" s="907"/>
      <c r="E17" s="907"/>
      <c r="F17" s="907"/>
      <c r="G17" s="908"/>
      <c r="H17" s="906"/>
      <c r="I17" s="907"/>
      <c r="J17" s="907"/>
      <c r="K17" s="907"/>
      <c r="L17" s="908"/>
    </row>
    <row r="18" spans="2:12" x14ac:dyDescent="0.25">
      <c r="B18" s="906"/>
      <c r="C18" s="907"/>
      <c r="D18" s="907"/>
      <c r="E18" s="907"/>
      <c r="F18" s="907"/>
      <c r="G18" s="908"/>
      <c r="H18" s="906"/>
      <c r="I18" s="907"/>
      <c r="J18" s="907"/>
      <c r="K18" s="907"/>
      <c r="L18" s="908"/>
    </row>
    <row r="19" spans="2:12" x14ac:dyDescent="0.25">
      <c r="B19" s="906"/>
      <c r="C19" s="907"/>
      <c r="D19" s="907"/>
      <c r="E19" s="907"/>
      <c r="F19" s="907"/>
      <c r="G19" s="908"/>
      <c r="H19" s="906"/>
      <c r="I19" s="907"/>
      <c r="J19" s="907"/>
      <c r="K19" s="907"/>
      <c r="L19" s="908"/>
    </row>
    <row r="20" spans="2:12" x14ac:dyDescent="0.25">
      <c r="B20" s="906"/>
      <c r="C20" s="907"/>
      <c r="D20" s="907"/>
      <c r="E20" s="907"/>
      <c r="F20" s="907"/>
      <c r="G20" s="908"/>
      <c r="H20" s="906"/>
      <c r="I20" s="907"/>
      <c r="J20" s="907"/>
      <c r="K20" s="907"/>
      <c r="L20" s="908"/>
    </row>
    <row r="21" spans="2:12" x14ac:dyDescent="0.25">
      <c r="B21" s="906"/>
      <c r="C21" s="907"/>
      <c r="D21" s="907"/>
      <c r="E21" s="907"/>
      <c r="F21" s="907"/>
      <c r="G21" s="908"/>
      <c r="H21" s="906"/>
      <c r="I21" s="907"/>
      <c r="J21" s="907"/>
      <c r="K21" s="907"/>
      <c r="L21" s="908"/>
    </row>
    <row r="22" spans="2:12" x14ac:dyDescent="0.25">
      <c r="B22" s="906"/>
      <c r="C22" s="907"/>
      <c r="D22" s="907"/>
      <c r="E22" s="907"/>
      <c r="F22" s="907"/>
      <c r="G22" s="908"/>
      <c r="H22" s="906"/>
      <c r="I22" s="907"/>
      <c r="J22" s="907"/>
      <c r="K22" s="907"/>
      <c r="L22" s="908"/>
    </row>
    <row r="23" spans="2:12" x14ac:dyDescent="0.25">
      <c r="B23" s="909" t="s">
        <v>1085</v>
      </c>
      <c r="C23" s="910"/>
      <c r="D23" s="910"/>
      <c r="E23" s="910"/>
      <c r="F23" s="910"/>
      <c r="G23" s="911"/>
      <c r="H23" s="915" t="s">
        <v>1086</v>
      </c>
      <c r="I23" s="916"/>
      <c r="J23" s="916"/>
      <c r="K23" s="916"/>
      <c r="L23" s="917"/>
    </row>
    <row r="24" spans="2:12" ht="18" customHeight="1" thickBot="1" x14ac:dyDescent="0.3">
      <c r="B24" s="912"/>
      <c r="C24" s="913"/>
      <c r="D24" s="913"/>
      <c r="E24" s="913"/>
      <c r="F24" s="913"/>
      <c r="G24" s="914"/>
      <c r="H24" s="918"/>
      <c r="I24" s="919"/>
      <c r="J24" s="919"/>
      <c r="K24" s="919"/>
      <c r="L24" s="920"/>
    </row>
    <row r="25" spans="2:12" ht="15.75" customHeight="1" x14ac:dyDescent="0.25">
      <c r="B25" s="921" t="s">
        <v>796</v>
      </c>
      <c r="C25" s="922"/>
      <c r="D25" s="922"/>
      <c r="E25" s="922"/>
      <c r="F25" s="922"/>
      <c r="G25" s="923"/>
      <c r="H25" s="921" t="s">
        <v>797</v>
      </c>
      <c r="I25" s="922"/>
      <c r="J25" s="922"/>
      <c r="K25" s="922"/>
      <c r="L25" s="923"/>
    </row>
    <row r="26" spans="2:12" x14ac:dyDescent="0.25">
      <c r="B26" s="906"/>
      <c r="C26" s="907"/>
      <c r="D26" s="907"/>
      <c r="E26" s="907"/>
      <c r="F26" s="907"/>
      <c r="G26" s="908"/>
      <c r="H26" s="906"/>
      <c r="I26" s="907"/>
      <c r="J26" s="907"/>
      <c r="K26" s="907"/>
      <c r="L26" s="908"/>
    </row>
    <row r="27" spans="2:12" x14ac:dyDescent="0.25">
      <c r="B27" s="906"/>
      <c r="C27" s="907"/>
      <c r="D27" s="907"/>
      <c r="E27" s="907"/>
      <c r="F27" s="907"/>
      <c r="G27" s="908"/>
      <c r="H27" s="906"/>
      <c r="I27" s="907"/>
      <c r="J27" s="907"/>
      <c r="K27" s="907"/>
      <c r="L27" s="908"/>
    </row>
    <row r="28" spans="2:12" x14ac:dyDescent="0.25">
      <c r="B28" s="906"/>
      <c r="C28" s="907"/>
      <c r="D28" s="907"/>
      <c r="E28" s="907"/>
      <c r="F28" s="907"/>
      <c r="G28" s="908"/>
      <c r="H28" s="906"/>
      <c r="I28" s="907"/>
      <c r="J28" s="907"/>
      <c r="K28" s="907"/>
      <c r="L28" s="908"/>
    </row>
    <row r="29" spans="2:12" x14ac:dyDescent="0.25">
      <c r="B29" s="906"/>
      <c r="C29" s="907"/>
      <c r="D29" s="907"/>
      <c r="E29" s="907"/>
      <c r="F29" s="907"/>
      <c r="G29" s="908"/>
      <c r="H29" s="906"/>
      <c r="I29" s="907"/>
      <c r="J29" s="907"/>
      <c r="K29" s="907"/>
      <c r="L29" s="908"/>
    </row>
    <row r="30" spans="2:12" x14ac:dyDescent="0.25">
      <c r="B30" s="906"/>
      <c r="C30" s="907"/>
      <c r="D30" s="907"/>
      <c r="E30" s="907"/>
      <c r="F30" s="907"/>
      <c r="G30" s="908"/>
      <c r="H30" s="906"/>
      <c r="I30" s="907"/>
      <c r="J30" s="907"/>
      <c r="K30" s="907"/>
      <c r="L30" s="908"/>
    </row>
    <row r="31" spans="2:12" x14ac:dyDescent="0.25">
      <c r="B31" s="906"/>
      <c r="C31" s="907"/>
      <c r="D31" s="907"/>
      <c r="E31" s="907"/>
      <c r="F31" s="907"/>
      <c r="G31" s="908"/>
      <c r="H31" s="906"/>
      <c r="I31" s="907"/>
      <c r="J31" s="907"/>
      <c r="K31" s="907"/>
      <c r="L31" s="908"/>
    </row>
    <row r="32" spans="2:12" x14ac:dyDescent="0.25">
      <c r="B32" s="906"/>
      <c r="C32" s="907"/>
      <c r="D32" s="907"/>
      <c r="E32" s="907"/>
      <c r="F32" s="907"/>
      <c r="G32" s="908"/>
      <c r="H32" s="906"/>
      <c r="I32" s="907"/>
      <c r="J32" s="907"/>
      <c r="K32" s="907"/>
      <c r="L32" s="908"/>
    </row>
    <row r="33" spans="2:12" x14ac:dyDescent="0.25">
      <c r="B33" s="906"/>
      <c r="C33" s="907"/>
      <c r="D33" s="907"/>
      <c r="E33" s="907"/>
      <c r="F33" s="907"/>
      <c r="G33" s="908"/>
      <c r="H33" s="906"/>
      <c r="I33" s="907"/>
      <c r="J33" s="907"/>
      <c r="K33" s="907"/>
      <c r="L33" s="908"/>
    </row>
    <row r="34" spans="2:12" x14ac:dyDescent="0.25">
      <c r="B34" s="906"/>
      <c r="C34" s="907"/>
      <c r="D34" s="907"/>
      <c r="E34" s="907"/>
      <c r="F34" s="907"/>
      <c r="G34" s="908"/>
      <c r="H34" s="906"/>
      <c r="I34" s="907"/>
      <c r="J34" s="907"/>
      <c r="K34" s="907"/>
      <c r="L34" s="908"/>
    </row>
    <row r="35" spans="2:12" x14ac:dyDescent="0.25">
      <c r="B35" s="906"/>
      <c r="C35" s="907"/>
      <c r="D35" s="907"/>
      <c r="E35" s="907"/>
      <c r="F35" s="907"/>
      <c r="G35" s="908"/>
      <c r="H35" s="906"/>
      <c r="I35" s="907"/>
      <c r="J35" s="907"/>
      <c r="K35" s="907"/>
      <c r="L35" s="908"/>
    </row>
    <row r="36" spans="2:12" x14ac:dyDescent="0.25">
      <c r="B36" s="906"/>
      <c r="C36" s="907"/>
      <c r="D36" s="907"/>
      <c r="E36" s="907"/>
      <c r="F36" s="907"/>
      <c r="G36" s="908"/>
      <c r="H36" s="906"/>
      <c r="I36" s="907"/>
      <c r="J36" s="907"/>
      <c r="K36" s="907"/>
      <c r="L36" s="908"/>
    </row>
    <row r="37" spans="2:12" x14ac:dyDescent="0.25">
      <c r="B37" s="906"/>
      <c r="C37" s="907"/>
      <c r="D37" s="907"/>
      <c r="E37" s="907"/>
      <c r="F37" s="907"/>
      <c r="G37" s="908"/>
      <c r="H37" s="906"/>
      <c r="I37" s="907"/>
      <c r="J37" s="907"/>
      <c r="K37" s="907"/>
      <c r="L37" s="908"/>
    </row>
    <row r="38" spans="2:12" x14ac:dyDescent="0.25">
      <c r="B38" s="906"/>
      <c r="C38" s="907"/>
      <c r="D38" s="907"/>
      <c r="E38" s="907"/>
      <c r="F38" s="907"/>
      <c r="G38" s="908"/>
      <c r="H38" s="906"/>
      <c r="I38" s="907"/>
      <c r="J38" s="907"/>
      <c r="K38" s="907"/>
      <c r="L38" s="908"/>
    </row>
    <row r="39" spans="2:12" x14ac:dyDescent="0.25">
      <c r="B39" s="909" t="s">
        <v>1087</v>
      </c>
      <c r="C39" s="910"/>
      <c r="D39" s="910"/>
      <c r="E39" s="910"/>
      <c r="F39" s="910"/>
      <c r="G39" s="911"/>
      <c r="H39" s="915" t="s">
        <v>1088</v>
      </c>
      <c r="I39" s="916"/>
      <c r="J39" s="916"/>
      <c r="K39" s="916"/>
      <c r="L39" s="917"/>
    </row>
    <row r="40" spans="2:12" ht="18" customHeight="1" thickBot="1" x14ac:dyDescent="0.3">
      <c r="B40" s="912"/>
      <c r="C40" s="913"/>
      <c r="D40" s="913"/>
      <c r="E40" s="913"/>
      <c r="F40" s="913"/>
      <c r="G40" s="914"/>
      <c r="H40" s="918"/>
      <c r="I40" s="919"/>
      <c r="J40" s="919"/>
      <c r="K40" s="919"/>
      <c r="L40" s="920"/>
    </row>
    <row r="41" spans="2:12" x14ac:dyDescent="0.25">
      <c r="B41" s="921" t="s">
        <v>798</v>
      </c>
      <c r="C41" s="922"/>
      <c r="D41" s="922"/>
      <c r="E41" s="922"/>
      <c r="F41" s="922"/>
      <c r="G41" s="923"/>
      <c r="H41" s="921" t="s">
        <v>799</v>
      </c>
      <c r="I41" s="922"/>
      <c r="J41" s="922"/>
      <c r="K41" s="922"/>
      <c r="L41" s="923"/>
    </row>
    <row r="42" spans="2:12" x14ac:dyDescent="0.25">
      <c r="B42" s="906"/>
      <c r="C42" s="907"/>
      <c r="D42" s="907"/>
      <c r="E42" s="907"/>
      <c r="F42" s="907"/>
      <c r="G42" s="908"/>
      <c r="H42" s="906"/>
      <c r="I42" s="907"/>
      <c r="J42" s="907"/>
      <c r="K42" s="907"/>
      <c r="L42" s="908"/>
    </row>
    <row r="43" spans="2:12" x14ac:dyDescent="0.25">
      <c r="B43" s="906"/>
      <c r="C43" s="907"/>
      <c r="D43" s="907"/>
      <c r="E43" s="907"/>
      <c r="F43" s="907"/>
      <c r="G43" s="908"/>
      <c r="H43" s="906"/>
      <c r="I43" s="907"/>
      <c r="J43" s="907"/>
      <c r="K43" s="907"/>
      <c r="L43" s="908"/>
    </row>
    <row r="44" spans="2:12" x14ac:dyDescent="0.25">
      <c r="B44" s="906"/>
      <c r="C44" s="907"/>
      <c r="D44" s="907"/>
      <c r="E44" s="907"/>
      <c r="F44" s="907"/>
      <c r="G44" s="908"/>
      <c r="H44" s="906"/>
      <c r="I44" s="907"/>
      <c r="J44" s="907"/>
      <c r="K44" s="907"/>
      <c r="L44" s="908"/>
    </row>
    <row r="45" spans="2:12" x14ac:dyDescent="0.25">
      <c r="B45" s="906"/>
      <c r="C45" s="907"/>
      <c r="D45" s="907"/>
      <c r="E45" s="907"/>
      <c r="F45" s="907"/>
      <c r="G45" s="908"/>
      <c r="H45" s="906"/>
      <c r="I45" s="907"/>
      <c r="J45" s="907"/>
      <c r="K45" s="907"/>
      <c r="L45" s="908"/>
    </row>
    <row r="46" spans="2:12" x14ac:dyDescent="0.25">
      <c r="B46" s="906"/>
      <c r="C46" s="907"/>
      <c r="D46" s="907"/>
      <c r="E46" s="907"/>
      <c r="F46" s="907"/>
      <c r="G46" s="908"/>
      <c r="H46" s="906"/>
      <c r="I46" s="907"/>
      <c r="J46" s="907"/>
      <c r="K46" s="907"/>
      <c r="L46" s="908"/>
    </row>
    <row r="47" spans="2:12" x14ac:dyDescent="0.25">
      <c r="B47" s="906"/>
      <c r="C47" s="907"/>
      <c r="D47" s="907"/>
      <c r="E47" s="907"/>
      <c r="F47" s="907"/>
      <c r="G47" s="908"/>
      <c r="H47" s="906"/>
      <c r="I47" s="907"/>
      <c r="J47" s="907"/>
      <c r="K47" s="907"/>
      <c r="L47" s="908"/>
    </row>
    <row r="48" spans="2:12" x14ac:dyDescent="0.25">
      <c r="B48" s="906"/>
      <c r="C48" s="907"/>
      <c r="D48" s="907"/>
      <c r="E48" s="907"/>
      <c r="F48" s="907"/>
      <c r="G48" s="908"/>
      <c r="H48" s="906"/>
      <c r="I48" s="907"/>
      <c r="J48" s="907"/>
      <c r="K48" s="907"/>
      <c r="L48" s="908"/>
    </row>
    <row r="49" spans="2:12" x14ac:dyDescent="0.25">
      <c r="B49" s="906"/>
      <c r="C49" s="907"/>
      <c r="D49" s="907"/>
      <c r="E49" s="907"/>
      <c r="F49" s="907"/>
      <c r="G49" s="908"/>
      <c r="H49" s="906"/>
      <c r="I49" s="907"/>
      <c r="J49" s="907"/>
      <c r="K49" s="907"/>
      <c r="L49" s="908"/>
    </row>
    <row r="50" spans="2:12" x14ac:dyDescent="0.25">
      <c r="B50" s="906"/>
      <c r="C50" s="907"/>
      <c r="D50" s="907"/>
      <c r="E50" s="907"/>
      <c r="F50" s="907"/>
      <c r="G50" s="908"/>
      <c r="H50" s="906"/>
      <c r="I50" s="907"/>
      <c r="J50" s="907"/>
      <c r="K50" s="907"/>
      <c r="L50" s="908"/>
    </row>
    <row r="51" spans="2:12" x14ac:dyDescent="0.25">
      <c r="B51" s="906"/>
      <c r="C51" s="907"/>
      <c r="D51" s="907"/>
      <c r="E51" s="907"/>
      <c r="F51" s="907"/>
      <c r="G51" s="908"/>
      <c r="H51" s="906"/>
      <c r="I51" s="907"/>
      <c r="J51" s="907"/>
      <c r="K51" s="907"/>
      <c r="L51" s="908"/>
    </row>
    <row r="52" spans="2:12" x14ac:dyDescent="0.25">
      <c r="B52" s="906"/>
      <c r="C52" s="907"/>
      <c r="D52" s="907"/>
      <c r="E52" s="907"/>
      <c r="F52" s="907"/>
      <c r="G52" s="908"/>
      <c r="H52" s="906"/>
      <c r="I52" s="907"/>
      <c r="J52" s="907"/>
      <c r="K52" s="907"/>
      <c r="L52" s="908"/>
    </row>
    <row r="53" spans="2:12" x14ac:dyDescent="0.25">
      <c r="B53" s="906"/>
      <c r="C53" s="907"/>
      <c r="D53" s="907"/>
      <c r="E53" s="907"/>
      <c r="F53" s="907"/>
      <c r="G53" s="908"/>
      <c r="H53" s="906"/>
      <c r="I53" s="907"/>
      <c r="J53" s="907"/>
      <c r="K53" s="907"/>
      <c r="L53" s="908"/>
    </row>
    <row r="54" spans="2:12" x14ac:dyDescent="0.25">
      <c r="B54" s="906"/>
      <c r="C54" s="907"/>
      <c r="D54" s="907"/>
      <c r="E54" s="907"/>
      <c r="F54" s="907"/>
      <c r="G54" s="908"/>
      <c r="H54" s="906"/>
      <c r="I54" s="907"/>
      <c r="J54" s="907"/>
      <c r="K54" s="907"/>
      <c r="L54" s="908"/>
    </row>
    <row r="55" spans="2:12" ht="15" customHeight="1" x14ac:dyDescent="0.25">
      <c r="B55" s="915" t="s">
        <v>1089</v>
      </c>
      <c r="C55" s="916"/>
      <c r="D55" s="916"/>
      <c r="E55" s="916"/>
      <c r="F55" s="916"/>
      <c r="G55" s="917"/>
      <c r="H55" s="915" t="s">
        <v>1090</v>
      </c>
      <c r="I55" s="916"/>
      <c r="J55" s="916"/>
      <c r="K55" s="916"/>
      <c r="L55" s="917"/>
    </row>
    <row r="56" spans="2:12" ht="15.75" thickBot="1" x14ac:dyDescent="0.3">
      <c r="B56" s="918"/>
      <c r="C56" s="919"/>
      <c r="D56" s="919"/>
      <c r="E56" s="919"/>
      <c r="F56" s="919"/>
      <c r="G56" s="920"/>
      <c r="H56" s="918"/>
      <c r="I56" s="919"/>
      <c r="J56" s="919"/>
      <c r="K56" s="919"/>
      <c r="L56" s="920"/>
    </row>
    <row r="57" spans="2:12" x14ac:dyDescent="0.25">
      <c r="B57" s="921" t="s">
        <v>798</v>
      </c>
      <c r="C57" s="922"/>
      <c r="D57" s="922"/>
      <c r="E57" s="922"/>
      <c r="F57" s="922"/>
      <c r="G57" s="923"/>
      <c r="H57" s="921" t="s">
        <v>799</v>
      </c>
      <c r="I57" s="922"/>
      <c r="J57" s="922"/>
      <c r="K57" s="922"/>
      <c r="L57" s="923"/>
    </row>
    <row r="58" spans="2:12" x14ac:dyDescent="0.25">
      <c r="B58" s="906"/>
      <c r="C58" s="907"/>
      <c r="D58" s="907"/>
      <c r="E58" s="907"/>
      <c r="F58" s="907"/>
      <c r="G58" s="908"/>
      <c r="H58" s="906"/>
      <c r="I58" s="907"/>
      <c r="J58" s="907"/>
      <c r="K58" s="907"/>
      <c r="L58" s="908"/>
    </row>
    <row r="59" spans="2:12" x14ac:dyDescent="0.25">
      <c r="B59" s="906"/>
      <c r="C59" s="907"/>
      <c r="D59" s="907"/>
      <c r="E59" s="907"/>
      <c r="F59" s="907"/>
      <c r="G59" s="908"/>
      <c r="H59" s="906"/>
      <c r="I59" s="907"/>
      <c r="J59" s="907"/>
      <c r="K59" s="907"/>
      <c r="L59" s="908"/>
    </row>
    <row r="60" spans="2:12" x14ac:dyDescent="0.25">
      <c r="B60" s="906"/>
      <c r="C60" s="907"/>
      <c r="D60" s="907"/>
      <c r="E60" s="907"/>
      <c r="F60" s="907"/>
      <c r="G60" s="908"/>
      <c r="H60" s="906"/>
      <c r="I60" s="907"/>
      <c r="J60" s="907"/>
      <c r="K60" s="907"/>
      <c r="L60" s="908"/>
    </row>
    <row r="61" spans="2:12" x14ac:dyDescent="0.25">
      <c r="B61" s="906"/>
      <c r="C61" s="907"/>
      <c r="D61" s="907"/>
      <c r="E61" s="907"/>
      <c r="F61" s="907"/>
      <c r="G61" s="908"/>
      <c r="H61" s="906"/>
      <c r="I61" s="907"/>
      <c r="J61" s="907"/>
      <c r="K61" s="907"/>
      <c r="L61" s="908"/>
    </row>
    <row r="62" spans="2:12" x14ac:dyDescent="0.25">
      <c r="B62" s="906"/>
      <c r="C62" s="907"/>
      <c r="D62" s="907"/>
      <c r="E62" s="907"/>
      <c r="F62" s="907"/>
      <c r="G62" s="908"/>
      <c r="H62" s="906"/>
      <c r="I62" s="907"/>
      <c r="J62" s="907"/>
      <c r="K62" s="907"/>
      <c r="L62" s="908"/>
    </row>
    <row r="63" spans="2:12" x14ac:dyDescent="0.25">
      <c r="B63" s="906"/>
      <c r="C63" s="907"/>
      <c r="D63" s="907"/>
      <c r="E63" s="907"/>
      <c r="F63" s="907"/>
      <c r="G63" s="908"/>
      <c r="H63" s="906"/>
      <c r="I63" s="907"/>
      <c r="J63" s="907"/>
      <c r="K63" s="907"/>
      <c r="L63" s="908"/>
    </row>
    <row r="64" spans="2:12" x14ac:dyDescent="0.25">
      <c r="B64" s="906"/>
      <c r="C64" s="907"/>
      <c r="D64" s="907"/>
      <c r="E64" s="907"/>
      <c r="F64" s="907"/>
      <c r="G64" s="908"/>
      <c r="H64" s="906"/>
      <c r="I64" s="907"/>
      <c r="J64" s="907"/>
      <c r="K64" s="907"/>
      <c r="L64" s="908"/>
    </row>
    <row r="65" spans="2:14" x14ac:dyDescent="0.25">
      <c r="B65" s="906"/>
      <c r="C65" s="907"/>
      <c r="D65" s="907"/>
      <c r="E65" s="907"/>
      <c r="F65" s="907"/>
      <c r="G65" s="908"/>
      <c r="H65" s="906"/>
      <c r="I65" s="907"/>
      <c r="J65" s="907"/>
      <c r="K65" s="907"/>
      <c r="L65" s="908"/>
    </row>
    <row r="66" spans="2:14" x14ac:dyDescent="0.25">
      <c r="B66" s="906"/>
      <c r="C66" s="907"/>
      <c r="D66" s="907"/>
      <c r="E66" s="907"/>
      <c r="F66" s="907"/>
      <c r="G66" s="908"/>
      <c r="H66" s="906"/>
      <c r="I66" s="907"/>
      <c r="J66" s="907"/>
      <c r="K66" s="907"/>
      <c r="L66" s="908"/>
    </row>
    <row r="67" spans="2:14" x14ac:dyDescent="0.25">
      <c r="B67" s="906"/>
      <c r="C67" s="907"/>
      <c r="D67" s="907"/>
      <c r="E67" s="907"/>
      <c r="F67" s="907"/>
      <c r="G67" s="908"/>
      <c r="H67" s="906"/>
      <c r="I67" s="907"/>
      <c r="J67" s="907"/>
      <c r="K67" s="907"/>
      <c r="L67" s="908"/>
    </row>
    <row r="68" spans="2:14" x14ac:dyDescent="0.25">
      <c r="B68" s="906"/>
      <c r="C68" s="907"/>
      <c r="D68" s="907"/>
      <c r="E68" s="907"/>
      <c r="F68" s="907"/>
      <c r="G68" s="908"/>
      <c r="H68" s="906"/>
      <c r="I68" s="907"/>
      <c r="J68" s="907"/>
      <c r="K68" s="907"/>
      <c r="L68" s="908"/>
    </row>
    <row r="69" spans="2:14" x14ac:dyDescent="0.25">
      <c r="B69" s="906"/>
      <c r="C69" s="907"/>
      <c r="D69" s="907"/>
      <c r="E69" s="907"/>
      <c r="F69" s="907"/>
      <c r="G69" s="908"/>
      <c r="H69" s="906"/>
      <c r="I69" s="907"/>
      <c r="J69" s="907"/>
      <c r="K69" s="907"/>
      <c r="L69" s="908"/>
    </row>
    <row r="70" spans="2:14" x14ac:dyDescent="0.25">
      <c r="B70" s="906"/>
      <c r="C70" s="907"/>
      <c r="D70" s="907"/>
      <c r="E70" s="907"/>
      <c r="F70" s="907"/>
      <c r="G70" s="908"/>
      <c r="H70" s="906"/>
      <c r="I70" s="907"/>
      <c r="J70" s="907"/>
      <c r="K70" s="907"/>
      <c r="L70" s="908"/>
    </row>
    <row r="71" spans="2:14" ht="15" customHeight="1" x14ac:dyDescent="0.25">
      <c r="B71" s="915" t="s">
        <v>1091</v>
      </c>
      <c r="C71" s="916"/>
      <c r="D71" s="916"/>
      <c r="E71" s="916"/>
      <c r="F71" s="916"/>
      <c r="G71" s="917"/>
      <c r="H71" s="915" t="s">
        <v>1092</v>
      </c>
      <c r="I71" s="916"/>
      <c r="J71" s="916"/>
      <c r="K71" s="916"/>
      <c r="L71" s="917"/>
    </row>
    <row r="72" spans="2:14" ht="15.75" thickBot="1" x14ac:dyDescent="0.3">
      <c r="B72" s="918"/>
      <c r="C72" s="919"/>
      <c r="D72" s="919"/>
      <c r="E72" s="919"/>
      <c r="F72" s="919"/>
      <c r="G72" s="920"/>
      <c r="H72" s="918"/>
      <c r="I72" s="919"/>
      <c r="J72" s="919"/>
      <c r="K72" s="919"/>
      <c r="L72" s="920"/>
    </row>
    <row r="73" spans="2:14" x14ac:dyDescent="0.25">
      <c r="B73" s="921" t="s">
        <v>798</v>
      </c>
      <c r="C73" s="922"/>
      <c r="D73" s="922"/>
      <c r="E73" s="922"/>
      <c r="F73" s="922"/>
      <c r="G73" s="923"/>
      <c r="H73" s="921" t="s">
        <v>799</v>
      </c>
      <c r="I73" s="922"/>
      <c r="J73" s="922"/>
      <c r="K73" s="922"/>
      <c r="L73" s="923"/>
      <c r="M73" s="212"/>
      <c r="N73" s="212"/>
    </row>
    <row r="74" spans="2:14" x14ac:dyDescent="0.25">
      <c r="B74" s="906"/>
      <c r="C74" s="907"/>
      <c r="D74" s="907"/>
      <c r="E74" s="907"/>
      <c r="F74" s="907"/>
      <c r="G74" s="908"/>
      <c r="H74" s="906"/>
      <c r="I74" s="907"/>
      <c r="J74" s="907"/>
      <c r="K74" s="907"/>
      <c r="L74" s="908"/>
      <c r="M74" s="212"/>
      <c r="N74" s="212"/>
    </row>
    <row r="75" spans="2:14" x14ac:dyDescent="0.25">
      <c r="B75" s="906"/>
      <c r="C75" s="907"/>
      <c r="D75" s="907"/>
      <c r="E75" s="907"/>
      <c r="F75" s="907"/>
      <c r="G75" s="908"/>
      <c r="H75" s="906"/>
      <c r="I75" s="907"/>
      <c r="J75" s="907"/>
      <c r="K75" s="907"/>
      <c r="L75" s="908"/>
      <c r="M75" s="212"/>
      <c r="N75" s="212"/>
    </row>
    <row r="76" spans="2:14" x14ac:dyDescent="0.25">
      <c r="B76" s="906"/>
      <c r="C76" s="907"/>
      <c r="D76" s="907"/>
      <c r="E76" s="907"/>
      <c r="F76" s="907"/>
      <c r="G76" s="908"/>
      <c r="H76" s="906"/>
      <c r="I76" s="907"/>
      <c r="J76" s="907"/>
      <c r="K76" s="907"/>
      <c r="L76" s="908"/>
      <c r="M76" s="212"/>
      <c r="N76" s="212"/>
    </row>
    <row r="77" spans="2:14" x14ac:dyDescent="0.25">
      <c r="B77" s="906"/>
      <c r="C77" s="907"/>
      <c r="D77" s="907"/>
      <c r="E77" s="907"/>
      <c r="F77" s="907"/>
      <c r="G77" s="908"/>
      <c r="H77" s="906"/>
      <c r="I77" s="907"/>
      <c r="J77" s="907"/>
      <c r="K77" s="907"/>
      <c r="L77" s="908"/>
      <c r="M77" s="212"/>
      <c r="N77" s="212"/>
    </row>
    <row r="78" spans="2:14" x14ac:dyDescent="0.25">
      <c r="B78" s="906"/>
      <c r="C78" s="907"/>
      <c r="D78" s="907"/>
      <c r="E78" s="907"/>
      <c r="F78" s="907"/>
      <c r="G78" s="908"/>
      <c r="H78" s="906"/>
      <c r="I78" s="907"/>
      <c r="J78" s="907"/>
      <c r="K78" s="907"/>
      <c r="L78" s="908"/>
      <c r="M78" s="212"/>
      <c r="N78" s="212"/>
    </row>
    <row r="79" spans="2:14" x14ac:dyDescent="0.25">
      <c r="B79" s="906"/>
      <c r="C79" s="907"/>
      <c r="D79" s="907"/>
      <c r="E79" s="907"/>
      <c r="F79" s="907"/>
      <c r="G79" s="908"/>
      <c r="H79" s="906"/>
      <c r="I79" s="907"/>
      <c r="J79" s="907"/>
      <c r="K79" s="907"/>
      <c r="L79" s="908"/>
      <c r="M79" s="212"/>
      <c r="N79" s="212"/>
    </row>
    <row r="80" spans="2:14" x14ac:dyDescent="0.25">
      <c r="B80" s="906"/>
      <c r="C80" s="907"/>
      <c r="D80" s="907"/>
      <c r="E80" s="907"/>
      <c r="F80" s="907"/>
      <c r="G80" s="908"/>
      <c r="H80" s="906"/>
      <c r="I80" s="907"/>
      <c r="J80" s="907"/>
      <c r="K80" s="907"/>
      <c r="L80" s="908"/>
      <c r="M80" s="212"/>
      <c r="N80" s="212"/>
    </row>
    <row r="81" spans="2:14" x14ac:dyDescent="0.25">
      <c r="B81" s="906"/>
      <c r="C81" s="907"/>
      <c r="D81" s="907"/>
      <c r="E81" s="907"/>
      <c r="F81" s="907"/>
      <c r="G81" s="908"/>
      <c r="H81" s="906"/>
      <c r="I81" s="907"/>
      <c r="J81" s="907"/>
      <c r="K81" s="907"/>
      <c r="L81" s="908"/>
      <c r="M81" s="212"/>
      <c r="N81" s="212"/>
    </row>
    <row r="82" spans="2:14" x14ac:dyDescent="0.25">
      <c r="B82" s="906"/>
      <c r="C82" s="907"/>
      <c r="D82" s="907"/>
      <c r="E82" s="907"/>
      <c r="F82" s="907"/>
      <c r="G82" s="908"/>
      <c r="H82" s="906"/>
      <c r="I82" s="907"/>
      <c r="J82" s="907"/>
      <c r="K82" s="907"/>
      <c r="L82" s="908"/>
      <c r="M82" s="212"/>
      <c r="N82" s="212"/>
    </row>
    <row r="83" spans="2:14" x14ac:dyDescent="0.25">
      <c r="B83" s="906"/>
      <c r="C83" s="907"/>
      <c r="D83" s="907"/>
      <c r="E83" s="907"/>
      <c r="F83" s="907"/>
      <c r="G83" s="908"/>
      <c r="H83" s="906"/>
      <c r="I83" s="907"/>
      <c r="J83" s="907"/>
      <c r="K83" s="907"/>
      <c r="L83" s="908"/>
      <c r="M83" s="212"/>
      <c r="N83" s="212"/>
    </row>
    <row r="84" spans="2:14" x14ac:dyDescent="0.25">
      <c r="B84" s="906"/>
      <c r="C84" s="907"/>
      <c r="D84" s="907"/>
      <c r="E84" s="907"/>
      <c r="F84" s="907"/>
      <c r="G84" s="908"/>
      <c r="H84" s="906"/>
      <c r="I84" s="907"/>
      <c r="J84" s="907"/>
      <c r="K84" s="907"/>
      <c r="L84" s="908"/>
      <c r="M84" s="212"/>
      <c r="N84" s="212"/>
    </row>
    <row r="85" spans="2:14" x14ac:dyDescent="0.25">
      <c r="B85" s="906"/>
      <c r="C85" s="907"/>
      <c r="D85" s="907"/>
      <c r="E85" s="907"/>
      <c r="F85" s="907"/>
      <c r="G85" s="908"/>
      <c r="H85" s="906"/>
      <c r="I85" s="907"/>
      <c r="J85" s="907"/>
      <c r="K85" s="907"/>
      <c r="L85" s="908"/>
      <c r="M85" s="212"/>
      <c r="N85" s="212"/>
    </row>
    <row r="86" spans="2:14" x14ac:dyDescent="0.25">
      <c r="B86" s="906"/>
      <c r="C86" s="907"/>
      <c r="D86" s="907"/>
      <c r="E86" s="907"/>
      <c r="F86" s="907"/>
      <c r="G86" s="908"/>
      <c r="H86" s="906"/>
      <c r="I86" s="907"/>
      <c r="J86" s="907"/>
      <c r="K86" s="907"/>
      <c r="L86" s="908"/>
      <c r="M86" s="212"/>
      <c r="N86" s="212"/>
    </row>
    <row r="87" spans="2:14" ht="15" customHeight="1" x14ac:dyDescent="0.25">
      <c r="B87" s="1067" t="s">
        <v>1093</v>
      </c>
      <c r="C87" s="1068"/>
      <c r="D87" s="1068"/>
      <c r="E87" s="1068"/>
      <c r="F87" s="1068"/>
      <c r="G87" s="1069"/>
      <c r="H87" s="1067" t="s">
        <v>1094</v>
      </c>
      <c r="I87" s="1068"/>
      <c r="J87" s="1068"/>
      <c r="K87" s="1068"/>
      <c r="L87" s="1069"/>
      <c r="M87" s="212"/>
      <c r="N87" s="212"/>
    </row>
    <row r="88" spans="2:14" ht="15.75" thickBot="1" x14ac:dyDescent="0.3">
      <c r="B88" s="1070"/>
      <c r="C88" s="1071"/>
      <c r="D88" s="1071"/>
      <c r="E88" s="1071"/>
      <c r="F88" s="1071"/>
      <c r="G88" s="1072"/>
      <c r="H88" s="1070"/>
      <c r="I88" s="1071"/>
      <c r="J88" s="1071"/>
      <c r="K88" s="1071"/>
      <c r="L88" s="1072"/>
      <c r="M88" s="212"/>
      <c r="N88" s="212"/>
    </row>
    <row r="89" spans="2:14" x14ac:dyDescent="0.25">
      <c r="B89" s="921" t="s">
        <v>798</v>
      </c>
      <c r="C89" s="922"/>
      <c r="D89" s="922"/>
      <c r="E89" s="922"/>
      <c r="F89" s="922"/>
      <c r="G89" s="923"/>
      <c r="H89" s="921" t="s">
        <v>799</v>
      </c>
      <c r="I89" s="922"/>
      <c r="J89" s="922"/>
      <c r="K89" s="922"/>
      <c r="L89" s="923"/>
      <c r="M89" s="212"/>
      <c r="N89" s="212"/>
    </row>
    <row r="90" spans="2:14" x14ac:dyDescent="0.25">
      <c r="B90" s="906"/>
      <c r="C90" s="907"/>
      <c r="D90" s="907"/>
      <c r="E90" s="907"/>
      <c r="F90" s="907"/>
      <c r="G90" s="908"/>
      <c r="H90" s="906"/>
      <c r="I90" s="907"/>
      <c r="J90" s="907"/>
      <c r="K90" s="907"/>
      <c r="L90" s="908"/>
      <c r="M90" s="212"/>
      <c r="N90" s="212"/>
    </row>
    <row r="91" spans="2:14" x14ac:dyDescent="0.25">
      <c r="B91" s="906"/>
      <c r="C91" s="907"/>
      <c r="D91" s="907"/>
      <c r="E91" s="907"/>
      <c r="F91" s="907"/>
      <c r="G91" s="908"/>
      <c r="H91" s="906"/>
      <c r="I91" s="907"/>
      <c r="J91" s="907"/>
      <c r="K91" s="907"/>
      <c r="L91" s="908"/>
      <c r="M91" s="212"/>
      <c r="N91" s="212"/>
    </row>
    <row r="92" spans="2:14" x14ac:dyDescent="0.25">
      <c r="B92" s="906"/>
      <c r="C92" s="907"/>
      <c r="D92" s="907"/>
      <c r="E92" s="907"/>
      <c r="F92" s="907"/>
      <c r="G92" s="908"/>
      <c r="H92" s="906"/>
      <c r="I92" s="907"/>
      <c r="J92" s="907"/>
      <c r="K92" s="907"/>
      <c r="L92" s="908"/>
      <c r="M92" s="212"/>
      <c r="N92" s="212"/>
    </row>
    <row r="93" spans="2:14" x14ac:dyDescent="0.25">
      <c r="B93" s="906"/>
      <c r="C93" s="907"/>
      <c r="D93" s="907"/>
      <c r="E93" s="907"/>
      <c r="F93" s="907"/>
      <c r="G93" s="908"/>
      <c r="H93" s="906"/>
      <c r="I93" s="907"/>
      <c r="J93" s="907"/>
      <c r="K93" s="907"/>
      <c r="L93" s="908"/>
      <c r="M93" s="212"/>
      <c r="N93" s="212"/>
    </row>
    <row r="94" spans="2:14" x14ac:dyDescent="0.25">
      <c r="B94" s="906"/>
      <c r="C94" s="907"/>
      <c r="D94" s="907"/>
      <c r="E94" s="907"/>
      <c r="F94" s="907"/>
      <c r="G94" s="908"/>
      <c r="H94" s="906"/>
      <c r="I94" s="907"/>
      <c r="J94" s="907"/>
      <c r="K94" s="907"/>
      <c r="L94" s="908"/>
      <c r="M94" s="212"/>
      <c r="N94" s="212"/>
    </row>
    <row r="95" spans="2:14" x14ac:dyDescent="0.25">
      <c r="B95" s="906"/>
      <c r="C95" s="907"/>
      <c r="D95" s="907"/>
      <c r="E95" s="907"/>
      <c r="F95" s="907"/>
      <c r="G95" s="908"/>
      <c r="H95" s="906"/>
      <c r="I95" s="907"/>
      <c r="J95" s="907"/>
      <c r="K95" s="907"/>
      <c r="L95" s="908"/>
      <c r="M95" s="212"/>
      <c r="N95" s="212"/>
    </row>
    <row r="96" spans="2:14" x14ac:dyDescent="0.25">
      <c r="B96" s="906"/>
      <c r="C96" s="907"/>
      <c r="D96" s="907"/>
      <c r="E96" s="907"/>
      <c r="F96" s="907"/>
      <c r="G96" s="908"/>
      <c r="H96" s="906"/>
      <c r="I96" s="907"/>
      <c r="J96" s="907"/>
      <c r="K96" s="907"/>
      <c r="L96" s="908"/>
      <c r="M96" s="212"/>
      <c r="N96" s="212"/>
    </row>
    <row r="97" spans="2:14" x14ac:dyDescent="0.25">
      <c r="B97" s="906"/>
      <c r="C97" s="907"/>
      <c r="D97" s="907"/>
      <c r="E97" s="907"/>
      <c r="F97" s="907"/>
      <c r="G97" s="908"/>
      <c r="H97" s="906"/>
      <c r="I97" s="907"/>
      <c r="J97" s="907"/>
      <c r="K97" s="907"/>
      <c r="L97" s="908"/>
      <c r="M97" s="212"/>
      <c r="N97" s="212"/>
    </row>
    <row r="98" spans="2:14" x14ac:dyDescent="0.25">
      <c r="B98" s="906"/>
      <c r="C98" s="907"/>
      <c r="D98" s="907"/>
      <c r="E98" s="907"/>
      <c r="F98" s="907"/>
      <c r="G98" s="908"/>
      <c r="H98" s="906"/>
      <c r="I98" s="907"/>
      <c r="J98" s="907"/>
      <c r="K98" s="907"/>
      <c r="L98" s="908"/>
      <c r="M98" s="212"/>
      <c r="N98" s="212"/>
    </row>
    <row r="99" spans="2:14" x14ac:dyDescent="0.25">
      <c r="B99" s="906"/>
      <c r="C99" s="907"/>
      <c r="D99" s="907"/>
      <c r="E99" s="907"/>
      <c r="F99" s="907"/>
      <c r="G99" s="908"/>
      <c r="H99" s="906"/>
      <c r="I99" s="907"/>
      <c r="J99" s="907"/>
      <c r="K99" s="907"/>
      <c r="L99" s="908"/>
      <c r="M99" s="212"/>
      <c r="N99" s="212"/>
    </row>
    <row r="100" spans="2:14" x14ac:dyDescent="0.25">
      <c r="B100" s="906"/>
      <c r="C100" s="907"/>
      <c r="D100" s="907"/>
      <c r="E100" s="907"/>
      <c r="F100" s="907"/>
      <c r="G100" s="908"/>
      <c r="H100" s="906"/>
      <c r="I100" s="907"/>
      <c r="J100" s="907"/>
      <c r="K100" s="907"/>
      <c r="L100" s="908"/>
      <c r="M100" s="212"/>
      <c r="N100" s="212"/>
    </row>
    <row r="101" spans="2:14" x14ac:dyDescent="0.25">
      <c r="B101" s="906"/>
      <c r="C101" s="907"/>
      <c r="D101" s="907"/>
      <c r="E101" s="907"/>
      <c r="F101" s="907"/>
      <c r="G101" s="908"/>
      <c r="H101" s="906"/>
      <c r="I101" s="907"/>
      <c r="J101" s="907"/>
      <c r="K101" s="907"/>
      <c r="L101" s="908"/>
      <c r="M101" s="212"/>
      <c r="N101" s="212"/>
    </row>
    <row r="102" spans="2:14" x14ac:dyDescent="0.25">
      <c r="B102" s="906"/>
      <c r="C102" s="907"/>
      <c r="D102" s="907"/>
      <c r="E102" s="907"/>
      <c r="F102" s="907"/>
      <c r="G102" s="908"/>
      <c r="H102" s="906"/>
      <c r="I102" s="907"/>
      <c r="J102" s="907"/>
      <c r="K102" s="907"/>
      <c r="L102" s="908"/>
      <c r="M102" s="212"/>
      <c r="N102" s="212"/>
    </row>
    <row r="103" spans="2:14" ht="15" customHeight="1" x14ac:dyDescent="0.25">
      <c r="B103" s="1067" t="s">
        <v>1095</v>
      </c>
      <c r="C103" s="1068"/>
      <c r="D103" s="1068"/>
      <c r="E103" s="1068"/>
      <c r="F103" s="1068"/>
      <c r="G103" s="1069"/>
      <c r="H103" s="1067" t="s">
        <v>1022</v>
      </c>
      <c r="I103" s="1068"/>
      <c r="J103" s="1068"/>
      <c r="K103" s="1068"/>
      <c r="L103" s="1069"/>
      <c r="M103" s="212"/>
      <c r="N103" s="212"/>
    </row>
    <row r="104" spans="2:14" ht="15.75" thickBot="1" x14ac:dyDescent="0.3">
      <c r="B104" s="1070"/>
      <c r="C104" s="1071"/>
      <c r="D104" s="1071"/>
      <c r="E104" s="1071"/>
      <c r="F104" s="1071"/>
      <c r="G104" s="1072"/>
      <c r="H104" s="1070"/>
      <c r="I104" s="1071"/>
      <c r="J104" s="1071"/>
      <c r="K104" s="1071"/>
      <c r="L104" s="1072"/>
      <c r="M104" s="212"/>
      <c r="N104" s="212"/>
    </row>
    <row r="105" spans="2:14" x14ac:dyDescent="0.25">
      <c r="B105" s="921" t="s">
        <v>798</v>
      </c>
      <c r="C105" s="922"/>
      <c r="D105" s="922"/>
      <c r="E105" s="922"/>
      <c r="F105" s="922"/>
      <c r="G105" s="923"/>
      <c r="H105" s="921" t="s">
        <v>799</v>
      </c>
      <c r="I105" s="922"/>
      <c r="J105" s="922"/>
      <c r="K105" s="922"/>
      <c r="L105" s="923"/>
      <c r="M105" s="212"/>
      <c r="N105" s="212"/>
    </row>
    <row r="106" spans="2:14" x14ac:dyDescent="0.25">
      <c r="B106" s="906"/>
      <c r="C106" s="907"/>
      <c r="D106" s="907"/>
      <c r="E106" s="907"/>
      <c r="F106" s="907"/>
      <c r="G106" s="908"/>
      <c r="H106" s="906"/>
      <c r="I106" s="907"/>
      <c r="J106" s="907"/>
      <c r="K106" s="907"/>
      <c r="L106" s="908"/>
      <c r="M106" s="212"/>
      <c r="N106" s="212"/>
    </row>
    <row r="107" spans="2:14" x14ac:dyDescent="0.25">
      <c r="B107" s="906"/>
      <c r="C107" s="907"/>
      <c r="D107" s="907"/>
      <c r="E107" s="907"/>
      <c r="F107" s="907"/>
      <c r="G107" s="908"/>
      <c r="H107" s="906"/>
      <c r="I107" s="907"/>
      <c r="J107" s="907"/>
      <c r="K107" s="907"/>
      <c r="L107" s="908"/>
      <c r="M107" s="212"/>
      <c r="N107" s="212"/>
    </row>
    <row r="108" spans="2:14" x14ac:dyDescent="0.25">
      <c r="B108" s="906"/>
      <c r="C108" s="907"/>
      <c r="D108" s="907"/>
      <c r="E108" s="907"/>
      <c r="F108" s="907"/>
      <c r="G108" s="908"/>
      <c r="H108" s="906"/>
      <c r="I108" s="907"/>
      <c r="J108" s="907"/>
      <c r="K108" s="907"/>
      <c r="L108" s="908"/>
      <c r="M108" s="212"/>
      <c r="N108" s="212"/>
    </row>
    <row r="109" spans="2:14" x14ac:dyDescent="0.25">
      <c r="B109" s="906"/>
      <c r="C109" s="907"/>
      <c r="D109" s="907"/>
      <c r="E109" s="907"/>
      <c r="F109" s="907"/>
      <c r="G109" s="908"/>
      <c r="H109" s="906"/>
      <c r="I109" s="907"/>
      <c r="J109" s="907"/>
      <c r="K109" s="907"/>
      <c r="L109" s="908"/>
      <c r="M109" s="212"/>
      <c r="N109" s="212"/>
    </row>
    <row r="110" spans="2:14" x14ac:dyDescent="0.25">
      <c r="B110" s="906"/>
      <c r="C110" s="907"/>
      <c r="D110" s="907"/>
      <c r="E110" s="907"/>
      <c r="F110" s="907"/>
      <c r="G110" s="908"/>
      <c r="H110" s="906"/>
      <c r="I110" s="907"/>
      <c r="J110" s="907"/>
      <c r="K110" s="907"/>
      <c r="L110" s="908"/>
      <c r="M110" s="212"/>
      <c r="N110" s="212"/>
    </row>
    <row r="111" spans="2:14" x14ac:dyDescent="0.25">
      <c r="B111" s="906"/>
      <c r="C111" s="907"/>
      <c r="D111" s="907"/>
      <c r="E111" s="907"/>
      <c r="F111" s="907"/>
      <c r="G111" s="908"/>
      <c r="H111" s="906"/>
      <c r="I111" s="907"/>
      <c r="J111" s="907"/>
      <c r="K111" s="907"/>
      <c r="L111" s="908"/>
      <c r="M111" s="212"/>
      <c r="N111" s="212"/>
    </row>
    <row r="112" spans="2:14" x14ac:dyDescent="0.25">
      <c r="B112" s="906"/>
      <c r="C112" s="907"/>
      <c r="D112" s="907"/>
      <c r="E112" s="907"/>
      <c r="F112" s="907"/>
      <c r="G112" s="908"/>
      <c r="H112" s="906"/>
      <c r="I112" s="907"/>
      <c r="J112" s="907"/>
      <c r="K112" s="907"/>
      <c r="L112" s="908"/>
      <c r="M112" s="212"/>
      <c r="N112" s="212"/>
    </row>
    <row r="113" spans="2:14" x14ac:dyDescent="0.25">
      <c r="B113" s="906"/>
      <c r="C113" s="907"/>
      <c r="D113" s="907"/>
      <c r="E113" s="907"/>
      <c r="F113" s="907"/>
      <c r="G113" s="908"/>
      <c r="H113" s="906"/>
      <c r="I113" s="907"/>
      <c r="J113" s="907"/>
      <c r="K113" s="907"/>
      <c r="L113" s="908"/>
      <c r="M113" s="212"/>
      <c r="N113" s="212"/>
    </row>
    <row r="114" spans="2:14" x14ac:dyDescent="0.25">
      <c r="B114" s="906"/>
      <c r="C114" s="907"/>
      <c r="D114" s="907"/>
      <c r="E114" s="907"/>
      <c r="F114" s="907"/>
      <c r="G114" s="908"/>
      <c r="H114" s="906"/>
      <c r="I114" s="907"/>
      <c r="J114" s="907"/>
      <c r="K114" s="907"/>
      <c r="L114" s="908"/>
      <c r="M114" s="212"/>
      <c r="N114" s="212"/>
    </row>
    <row r="115" spans="2:14" x14ac:dyDescent="0.25">
      <c r="B115" s="906"/>
      <c r="C115" s="907"/>
      <c r="D115" s="907"/>
      <c r="E115" s="907"/>
      <c r="F115" s="907"/>
      <c r="G115" s="908"/>
      <c r="H115" s="906"/>
      <c r="I115" s="907"/>
      <c r="J115" s="907"/>
      <c r="K115" s="907"/>
      <c r="L115" s="908"/>
      <c r="M115" s="212"/>
      <c r="N115" s="212"/>
    </row>
    <row r="116" spans="2:14" x14ac:dyDescent="0.25">
      <c r="B116" s="906"/>
      <c r="C116" s="907"/>
      <c r="D116" s="907"/>
      <c r="E116" s="907"/>
      <c r="F116" s="907"/>
      <c r="G116" s="908"/>
      <c r="H116" s="906"/>
      <c r="I116" s="907"/>
      <c r="J116" s="907"/>
      <c r="K116" s="907"/>
      <c r="L116" s="908"/>
      <c r="M116" s="212"/>
      <c r="N116" s="212"/>
    </row>
    <row r="117" spans="2:14" x14ac:dyDescent="0.25">
      <c r="B117" s="906"/>
      <c r="C117" s="907"/>
      <c r="D117" s="907"/>
      <c r="E117" s="907"/>
      <c r="F117" s="907"/>
      <c r="G117" s="908"/>
      <c r="H117" s="906"/>
      <c r="I117" s="907"/>
      <c r="J117" s="907"/>
      <c r="K117" s="907"/>
      <c r="L117" s="908"/>
      <c r="M117" s="212"/>
      <c r="N117" s="212"/>
    </row>
    <row r="118" spans="2:14" x14ac:dyDescent="0.25">
      <c r="B118" s="906"/>
      <c r="C118" s="907"/>
      <c r="D118" s="907"/>
      <c r="E118" s="907"/>
      <c r="F118" s="907"/>
      <c r="G118" s="908"/>
      <c r="H118" s="906"/>
      <c r="I118" s="907"/>
      <c r="J118" s="907"/>
      <c r="K118" s="907"/>
      <c r="L118" s="908"/>
      <c r="M118" s="212"/>
      <c r="N118" s="212"/>
    </row>
    <row r="119" spans="2:14" ht="15" customHeight="1" x14ac:dyDescent="0.25">
      <c r="B119" s="1067" t="s">
        <v>1096</v>
      </c>
      <c r="C119" s="1068"/>
      <c r="D119" s="1068"/>
      <c r="E119" s="1068"/>
      <c r="F119" s="1068"/>
      <c r="G119" s="1069"/>
      <c r="H119" s="1067" t="s">
        <v>1097</v>
      </c>
      <c r="I119" s="1068"/>
      <c r="J119" s="1068"/>
      <c r="K119" s="1068"/>
      <c r="L119" s="1069"/>
      <c r="M119" s="212"/>
      <c r="N119" s="212"/>
    </row>
    <row r="120" spans="2:14" ht="20.25" customHeight="1" thickBot="1" x14ac:dyDescent="0.3">
      <c r="B120" s="1070"/>
      <c r="C120" s="1071"/>
      <c r="D120" s="1071"/>
      <c r="E120" s="1071"/>
      <c r="F120" s="1071"/>
      <c r="G120" s="1072"/>
      <c r="H120" s="1070"/>
      <c r="I120" s="1071"/>
      <c r="J120" s="1071"/>
      <c r="K120" s="1071"/>
      <c r="L120" s="1072"/>
      <c r="M120" s="212"/>
      <c r="N120" s="212"/>
    </row>
    <row r="121" spans="2:14" x14ac:dyDescent="0.25">
      <c r="B121" s="921" t="s">
        <v>798</v>
      </c>
      <c r="C121" s="922"/>
      <c r="D121" s="922"/>
      <c r="E121" s="922"/>
      <c r="F121" s="922"/>
      <c r="G121" s="923"/>
      <c r="H121" s="921" t="s">
        <v>799</v>
      </c>
      <c r="I121" s="922"/>
      <c r="J121" s="922"/>
      <c r="K121" s="922"/>
      <c r="L121" s="923"/>
      <c r="M121" s="212"/>
      <c r="N121" s="212"/>
    </row>
    <row r="122" spans="2:14" x14ac:dyDescent="0.25">
      <c r="B122" s="906"/>
      <c r="C122" s="907"/>
      <c r="D122" s="907"/>
      <c r="E122" s="907"/>
      <c r="F122" s="907"/>
      <c r="G122" s="908"/>
      <c r="H122" s="906"/>
      <c r="I122" s="907"/>
      <c r="J122" s="907"/>
      <c r="K122" s="907"/>
      <c r="L122" s="908"/>
      <c r="M122" s="212"/>
      <c r="N122" s="212"/>
    </row>
    <row r="123" spans="2:14" x14ac:dyDescent="0.25">
      <c r="B123" s="906"/>
      <c r="C123" s="907"/>
      <c r="D123" s="907"/>
      <c r="E123" s="907"/>
      <c r="F123" s="907"/>
      <c r="G123" s="908"/>
      <c r="H123" s="906"/>
      <c r="I123" s="907"/>
      <c r="J123" s="907"/>
      <c r="K123" s="907"/>
      <c r="L123" s="908"/>
      <c r="M123" s="212"/>
      <c r="N123" s="212"/>
    </row>
    <row r="124" spans="2:14" x14ac:dyDescent="0.25">
      <c r="B124" s="906"/>
      <c r="C124" s="907"/>
      <c r="D124" s="907"/>
      <c r="E124" s="907"/>
      <c r="F124" s="907"/>
      <c r="G124" s="908"/>
      <c r="H124" s="906"/>
      <c r="I124" s="907"/>
      <c r="J124" s="907"/>
      <c r="K124" s="907"/>
      <c r="L124" s="908"/>
      <c r="M124" s="212"/>
      <c r="N124" s="212"/>
    </row>
    <row r="125" spans="2:14" x14ac:dyDescent="0.25">
      <c r="B125" s="906"/>
      <c r="C125" s="907"/>
      <c r="D125" s="907"/>
      <c r="E125" s="907"/>
      <c r="F125" s="907"/>
      <c r="G125" s="908"/>
      <c r="H125" s="906"/>
      <c r="I125" s="907"/>
      <c r="J125" s="907"/>
      <c r="K125" s="907"/>
      <c r="L125" s="908"/>
      <c r="M125" s="212"/>
      <c r="N125" s="212"/>
    </row>
    <row r="126" spans="2:14" x14ac:dyDescent="0.25">
      <c r="B126" s="906"/>
      <c r="C126" s="907"/>
      <c r="D126" s="907"/>
      <c r="E126" s="907"/>
      <c r="F126" s="907"/>
      <c r="G126" s="908"/>
      <c r="H126" s="906"/>
      <c r="I126" s="907"/>
      <c r="J126" s="907"/>
      <c r="K126" s="907"/>
      <c r="L126" s="908"/>
      <c r="M126" s="212"/>
      <c r="N126" s="212"/>
    </row>
    <row r="127" spans="2:14" x14ac:dyDescent="0.25">
      <c r="B127" s="906"/>
      <c r="C127" s="907"/>
      <c r="D127" s="907"/>
      <c r="E127" s="907"/>
      <c r="F127" s="907"/>
      <c r="G127" s="908"/>
      <c r="H127" s="906"/>
      <c r="I127" s="907"/>
      <c r="J127" s="907"/>
      <c r="K127" s="907"/>
      <c r="L127" s="908"/>
      <c r="M127" s="212"/>
      <c r="N127" s="212"/>
    </row>
    <row r="128" spans="2:14" x14ac:dyDescent="0.25">
      <c r="B128" s="906"/>
      <c r="C128" s="907"/>
      <c r="D128" s="907"/>
      <c r="E128" s="907"/>
      <c r="F128" s="907"/>
      <c r="G128" s="908"/>
      <c r="H128" s="906"/>
      <c r="I128" s="907"/>
      <c r="J128" s="907"/>
      <c r="K128" s="907"/>
      <c r="L128" s="908"/>
      <c r="M128" s="212"/>
      <c r="N128" s="212"/>
    </row>
    <row r="129" spans="2:14" x14ac:dyDescent="0.25">
      <c r="B129" s="906"/>
      <c r="C129" s="907"/>
      <c r="D129" s="907"/>
      <c r="E129" s="907"/>
      <c r="F129" s="907"/>
      <c r="G129" s="908"/>
      <c r="H129" s="906"/>
      <c r="I129" s="907"/>
      <c r="J129" s="907"/>
      <c r="K129" s="907"/>
      <c r="L129" s="908"/>
      <c r="M129" s="212"/>
      <c r="N129" s="212"/>
    </row>
    <row r="130" spans="2:14" x14ac:dyDescent="0.25">
      <c r="B130" s="906"/>
      <c r="C130" s="907"/>
      <c r="D130" s="907"/>
      <c r="E130" s="907"/>
      <c r="F130" s="907"/>
      <c r="G130" s="908"/>
      <c r="H130" s="906"/>
      <c r="I130" s="907"/>
      <c r="J130" s="907"/>
      <c r="K130" s="907"/>
      <c r="L130" s="908"/>
      <c r="M130" s="212"/>
      <c r="N130" s="212"/>
    </row>
    <row r="131" spans="2:14" x14ac:dyDescent="0.25">
      <c r="B131" s="906"/>
      <c r="C131" s="907"/>
      <c r="D131" s="907"/>
      <c r="E131" s="907"/>
      <c r="F131" s="907"/>
      <c r="G131" s="908"/>
      <c r="H131" s="906"/>
      <c r="I131" s="907"/>
      <c r="J131" s="907"/>
      <c r="K131" s="907"/>
      <c r="L131" s="908"/>
      <c r="M131" s="212"/>
      <c r="N131" s="212"/>
    </row>
    <row r="132" spans="2:14" x14ac:dyDescent="0.25">
      <c r="B132" s="906"/>
      <c r="C132" s="907"/>
      <c r="D132" s="907"/>
      <c r="E132" s="907"/>
      <c r="F132" s="907"/>
      <c r="G132" s="908"/>
      <c r="H132" s="906"/>
      <c r="I132" s="907"/>
      <c r="J132" s="907"/>
      <c r="K132" s="907"/>
      <c r="L132" s="908"/>
      <c r="M132" s="212"/>
      <c r="N132" s="212"/>
    </row>
    <row r="133" spans="2:14" x14ac:dyDescent="0.25">
      <c r="B133" s="906"/>
      <c r="C133" s="907"/>
      <c r="D133" s="907"/>
      <c r="E133" s="907"/>
      <c r="F133" s="907"/>
      <c r="G133" s="908"/>
      <c r="H133" s="906"/>
      <c r="I133" s="907"/>
      <c r="J133" s="907"/>
      <c r="K133" s="907"/>
      <c r="L133" s="908"/>
      <c r="M133" s="212"/>
      <c r="N133" s="212"/>
    </row>
    <row r="134" spans="2:14" x14ac:dyDescent="0.25">
      <c r="B134" s="906"/>
      <c r="C134" s="907"/>
      <c r="D134" s="907"/>
      <c r="E134" s="907"/>
      <c r="F134" s="907"/>
      <c r="G134" s="908"/>
      <c r="H134" s="906"/>
      <c r="I134" s="907"/>
      <c r="J134" s="907"/>
      <c r="K134" s="907"/>
      <c r="L134" s="908"/>
      <c r="M134" s="212"/>
      <c r="N134" s="212"/>
    </row>
    <row r="135" spans="2:14" ht="15" customHeight="1" x14ac:dyDescent="0.25">
      <c r="B135" s="1067" t="s">
        <v>1098</v>
      </c>
      <c r="C135" s="1068"/>
      <c r="D135" s="1068"/>
      <c r="E135" s="1068"/>
      <c r="F135" s="1068"/>
      <c r="G135" s="1069"/>
      <c r="H135" s="1067" t="s">
        <v>1099</v>
      </c>
      <c r="I135" s="1068"/>
      <c r="J135" s="1068"/>
      <c r="K135" s="1068"/>
      <c r="L135" s="1069"/>
      <c r="M135" s="212"/>
      <c r="N135" s="212"/>
    </row>
    <row r="136" spans="2:14" ht="15.75" thickBot="1" x14ac:dyDescent="0.3">
      <c r="B136" s="1070"/>
      <c r="C136" s="1071"/>
      <c r="D136" s="1071"/>
      <c r="E136" s="1071"/>
      <c r="F136" s="1071"/>
      <c r="G136" s="1072"/>
      <c r="H136" s="1070"/>
      <c r="I136" s="1071"/>
      <c r="J136" s="1071"/>
      <c r="K136" s="1071"/>
      <c r="L136" s="1072"/>
      <c r="M136" s="212"/>
      <c r="N136" s="212"/>
    </row>
    <row r="137" spans="2:14" x14ac:dyDescent="0.25">
      <c r="B137" s="921" t="s">
        <v>798</v>
      </c>
      <c r="C137" s="922"/>
      <c r="D137" s="922"/>
      <c r="E137" s="922"/>
      <c r="F137" s="922"/>
      <c r="G137" s="923"/>
      <c r="H137" s="921" t="s">
        <v>799</v>
      </c>
      <c r="I137" s="922"/>
      <c r="J137" s="922"/>
      <c r="K137" s="922"/>
      <c r="L137" s="923"/>
      <c r="M137" s="212"/>
      <c r="N137" s="212"/>
    </row>
    <row r="138" spans="2:14" x14ac:dyDescent="0.25">
      <c r="B138" s="906"/>
      <c r="C138" s="907"/>
      <c r="D138" s="907"/>
      <c r="E138" s="907"/>
      <c r="F138" s="907"/>
      <c r="G138" s="908"/>
      <c r="H138" s="906"/>
      <c r="I138" s="907"/>
      <c r="J138" s="907"/>
      <c r="K138" s="907"/>
      <c r="L138" s="908"/>
      <c r="M138" s="212"/>
      <c r="N138" s="212"/>
    </row>
    <row r="139" spans="2:14" x14ac:dyDescent="0.25">
      <c r="B139" s="906"/>
      <c r="C139" s="907"/>
      <c r="D139" s="907"/>
      <c r="E139" s="907"/>
      <c r="F139" s="907"/>
      <c r="G139" s="908"/>
      <c r="H139" s="906"/>
      <c r="I139" s="907"/>
      <c r="J139" s="907"/>
      <c r="K139" s="907"/>
      <c r="L139" s="908"/>
      <c r="M139" s="212"/>
      <c r="N139" s="212"/>
    </row>
    <row r="140" spans="2:14" x14ac:dyDescent="0.25">
      <c r="B140" s="906"/>
      <c r="C140" s="907"/>
      <c r="D140" s="907"/>
      <c r="E140" s="907"/>
      <c r="F140" s="907"/>
      <c r="G140" s="908"/>
      <c r="H140" s="906"/>
      <c r="I140" s="907"/>
      <c r="J140" s="907"/>
      <c r="K140" s="907"/>
      <c r="L140" s="908"/>
      <c r="M140" s="212"/>
      <c r="N140" s="212"/>
    </row>
    <row r="141" spans="2:14" x14ac:dyDescent="0.25">
      <c r="B141" s="906"/>
      <c r="C141" s="907"/>
      <c r="D141" s="907"/>
      <c r="E141" s="907"/>
      <c r="F141" s="907"/>
      <c r="G141" s="908"/>
      <c r="H141" s="906"/>
      <c r="I141" s="907"/>
      <c r="J141" s="907"/>
      <c r="K141" s="907"/>
      <c r="L141" s="908"/>
      <c r="M141" s="212"/>
      <c r="N141" s="212"/>
    </row>
    <row r="142" spans="2:14" x14ac:dyDescent="0.25">
      <c r="B142" s="906"/>
      <c r="C142" s="907"/>
      <c r="D142" s="907"/>
      <c r="E142" s="907"/>
      <c r="F142" s="907"/>
      <c r="G142" s="908"/>
      <c r="H142" s="906"/>
      <c r="I142" s="907"/>
      <c r="J142" s="907"/>
      <c r="K142" s="907"/>
      <c r="L142" s="908"/>
      <c r="M142" s="212"/>
      <c r="N142" s="212"/>
    </row>
    <row r="143" spans="2:14" x14ac:dyDescent="0.25">
      <c r="B143" s="906"/>
      <c r="C143" s="907"/>
      <c r="D143" s="907"/>
      <c r="E143" s="907"/>
      <c r="F143" s="907"/>
      <c r="G143" s="908"/>
      <c r="H143" s="906"/>
      <c r="I143" s="907"/>
      <c r="J143" s="907"/>
      <c r="K143" s="907"/>
      <c r="L143" s="908"/>
      <c r="M143" s="212"/>
      <c r="N143" s="212"/>
    </row>
    <row r="144" spans="2:14" x14ac:dyDescent="0.25">
      <c r="B144" s="906"/>
      <c r="C144" s="907"/>
      <c r="D144" s="907"/>
      <c r="E144" s="907"/>
      <c r="F144" s="907"/>
      <c r="G144" s="908"/>
      <c r="H144" s="906"/>
      <c r="I144" s="907"/>
      <c r="J144" s="907"/>
      <c r="K144" s="907"/>
      <c r="L144" s="908"/>
      <c r="M144" s="212"/>
      <c r="N144" s="212"/>
    </row>
    <row r="145" spans="2:14" x14ac:dyDescent="0.25">
      <c r="B145" s="906"/>
      <c r="C145" s="907"/>
      <c r="D145" s="907"/>
      <c r="E145" s="907"/>
      <c r="F145" s="907"/>
      <c r="G145" s="908"/>
      <c r="H145" s="906"/>
      <c r="I145" s="907"/>
      <c r="J145" s="907"/>
      <c r="K145" s="907"/>
      <c r="L145" s="908"/>
      <c r="M145" s="212"/>
      <c r="N145" s="212"/>
    </row>
    <row r="146" spans="2:14" x14ac:dyDescent="0.25">
      <c r="B146" s="906"/>
      <c r="C146" s="907"/>
      <c r="D146" s="907"/>
      <c r="E146" s="907"/>
      <c r="F146" s="907"/>
      <c r="G146" s="908"/>
      <c r="H146" s="906"/>
      <c r="I146" s="907"/>
      <c r="J146" s="907"/>
      <c r="K146" s="907"/>
      <c r="L146" s="908"/>
      <c r="M146" s="212"/>
      <c r="N146" s="212"/>
    </row>
    <row r="147" spans="2:14" x14ac:dyDescent="0.25">
      <c r="B147" s="906"/>
      <c r="C147" s="907"/>
      <c r="D147" s="907"/>
      <c r="E147" s="907"/>
      <c r="F147" s="907"/>
      <c r="G147" s="908"/>
      <c r="H147" s="906"/>
      <c r="I147" s="907"/>
      <c r="J147" s="907"/>
      <c r="K147" s="907"/>
      <c r="L147" s="908"/>
      <c r="M147" s="212"/>
      <c r="N147" s="212"/>
    </row>
    <row r="148" spans="2:14" x14ac:dyDescent="0.25">
      <c r="B148" s="906"/>
      <c r="C148" s="907"/>
      <c r="D148" s="907"/>
      <c r="E148" s="907"/>
      <c r="F148" s="907"/>
      <c r="G148" s="908"/>
      <c r="H148" s="906"/>
      <c r="I148" s="907"/>
      <c r="J148" s="907"/>
      <c r="K148" s="907"/>
      <c r="L148" s="908"/>
      <c r="M148" s="212"/>
      <c r="N148" s="212"/>
    </row>
    <row r="149" spans="2:14" x14ac:dyDescent="0.25">
      <c r="B149" s="906"/>
      <c r="C149" s="907"/>
      <c r="D149" s="907"/>
      <c r="E149" s="907"/>
      <c r="F149" s="907"/>
      <c r="G149" s="908"/>
      <c r="H149" s="906"/>
      <c r="I149" s="907"/>
      <c r="J149" s="907"/>
      <c r="K149" s="907"/>
      <c r="L149" s="908"/>
      <c r="M149" s="212"/>
      <c r="N149" s="212"/>
    </row>
    <row r="150" spans="2:14" x14ac:dyDescent="0.25">
      <c r="B150" s="906"/>
      <c r="C150" s="907"/>
      <c r="D150" s="907"/>
      <c r="E150" s="907"/>
      <c r="F150" s="907"/>
      <c r="G150" s="908"/>
      <c r="H150" s="906"/>
      <c r="I150" s="907"/>
      <c r="J150" s="907"/>
      <c r="K150" s="907"/>
      <c r="L150" s="908"/>
      <c r="M150" s="212"/>
      <c r="N150" s="212"/>
    </row>
    <row r="151" spans="2:14" ht="15" customHeight="1" x14ac:dyDescent="0.25">
      <c r="B151" s="1067" t="s">
        <v>1100</v>
      </c>
      <c r="C151" s="1068"/>
      <c r="D151" s="1068"/>
      <c r="E151" s="1068"/>
      <c r="F151" s="1068"/>
      <c r="G151" s="1069"/>
      <c r="H151" s="1067" t="s">
        <v>1101</v>
      </c>
      <c r="I151" s="1068"/>
      <c r="J151" s="1068"/>
      <c r="K151" s="1068"/>
      <c r="L151" s="1069"/>
      <c r="M151" s="212"/>
      <c r="N151" s="212"/>
    </row>
    <row r="152" spans="2:14" ht="15.75" thickBot="1" x14ac:dyDescent="0.3">
      <c r="B152" s="1070"/>
      <c r="C152" s="1071"/>
      <c r="D152" s="1071"/>
      <c r="E152" s="1071"/>
      <c r="F152" s="1071"/>
      <c r="G152" s="1072"/>
      <c r="H152" s="1070"/>
      <c r="I152" s="1071"/>
      <c r="J152" s="1071"/>
      <c r="K152" s="1071"/>
      <c r="L152" s="1072"/>
      <c r="M152" s="212"/>
      <c r="N152" s="212"/>
    </row>
    <row r="153" spans="2:14" x14ac:dyDescent="0.25">
      <c r="B153" s="921" t="s">
        <v>798</v>
      </c>
      <c r="C153" s="922"/>
      <c r="D153" s="922"/>
      <c r="E153" s="922"/>
      <c r="F153" s="922"/>
      <c r="G153" s="923"/>
      <c r="H153" s="921" t="s">
        <v>799</v>
      </c>
      <c r="I153" s="922"/>
      <c r="J153" s="922"/>
      <c r="K153" s="922"/>
      <c r="L153" s="923"/>
      <c r="M153" s="212"/>
      <c r="N153" s="212"/>
    </row>
    <row r="154" spans="2:14" x14ac:dyDescent="0.25">
      <c r="B154" s="906"/>
      <c r="C154" s="907"/>
      <c r="D154" s="907"/>
      <c r="E154" s="907"/>
      <c r="F154" s="907"/>
      <c r="G154" s="908"/>
      <c r="H154" s="906"/>
      <c r="I154" s="907"/>
      <c r="J154" s="907"/>
      <c r="K154" s="907"/>
      <c r="L154" s="908"/>
      <c r="M154" s="212"/>
      <c r="N154" s="212"/>
    </row>
    <row r="155" spans="2:14" x14ac:dyDescent="0.25">
      <c r="B155" s="906"/>
      <c r="C155" s="907"/>
      <c r="D155" s="907"/>
      <c r="E155" s="907"/>
      <c r="F155" s="907"/>
      <c r="G155" s="908"/>
      <c r="H155" s="906"/>
      <c r="I155" s="907"/>
      <c r="J155" s="907"/>
      <c r="K155" s="907"/>
      <c r="L155" s="908"/>
      <c r="M155" s="212"/>
      <c r="N155" s="212"/>
    </row>
    <row r="156" spans="2:14" x14ac:dyDescent="0.25">
      <c r="B156" s="906"/>
      <c r="C156" s="907"/>
      <c r="D156" s="907"/>
      <c r="E156" s="907"/>
      <c r="F156" s="907"/>
      <c r="G156" s="908"/>
      <c r="H156" s="906"/>
      <c r="I156" s="907"/>
      <c r="J156" s="907"/>
      <c r="K156" s="907"/>
      <c r="L156" s="908"/>
      <c r="M156" s="212"/>
      <c r="N156" s="212"/>
    </row>
    <row r="157" spans="2:14" x14ac:dyDescent="0.25">
      <c r="B157" s="906"/>
      <c r="C157" s="907"/>
      <c r="D157" s="907"/>
      <c r="E157" s="907"/>
      <c r="F157" s="907"/>
      <c r="G157" s="908"/>
      <c r="H157" s="906"/>
      <c r="I157" s="907"/>
      <c r="J157" s="907"/>
      <c r="K157" s="907"/>
      <c r="L157" s="908"/>
      <c r="M157" s="212"/>
      <c r="N157" s="212"/>
    </row>
    <row r="158" spans="2:14" x14ac:dyDescent="0.25">
      <c r="B158" s="906"/>
      <c r="C158" s="907"/>
      <c r="D158" s="907"/>
      <c r="E158" s="907"/>
      <c r="F158" s="907"/>
      <c r="G158" s="908"/>
      <c r="H158" s="906"/>
      <c r="I158" s="907"/>
      <c r="J158" s="907"/>
      <c r="K158" s="907"/>
      <c r="L158" s="908"/>
      <c r="M158" s="212"/>
      <c r="N158" s="212"/>
    </row>
    <row r="159" spans="2:14" x14ac:dyDescent="0.25">
      <c r="B159" s="906"/>
      <c r="C159" s="907"/>
      <c r="D159" s="907"/>
      <c r="E159" s="907"/>
      <c r="F159" s="907"/>
      <c r="G159" s="908"/>
      <c r="H159" s="906"/>
      <c r="I159" s="907"/>
      <c r="J159" s="907"/>
      <c r="K159" s="907"/>
      <c r="L159" s="908"/>
      <c r="M159" s="212"/>
      <c r="N159" s="212"/>
    </row>
    <row r="160" spans="2:14" x14ac:dyDescent="0.25">
      <c r="B160" s="906"/>
      <c r="C160" s="907"/>
      <c r="D160" s="907"/>
      <c r="E160" s="907"/>
      <c r="F160" s="907"/>
      <c r="G160" s="908"/>
      <c r="H160" s="906"/>
      <c r="I160" s="907"/>
      <c r="J160" s="907"/>
      <c r="K160" s="907"/>
      <c r="L160" s="908"/>
      <c r="M160" s="212"/>
      <c r="N160" s="212"/>
    </row>
    <row r="161" spans="2:14" x14ac:dyDescent="0.25">
      <c r="B161" s="906"/>
      <c r="C161" s="907"/>
      <c r="D161" s="907"/>
      <c r="E161" s="907"/>
      <c r="F161" s="907"/>
      <c r="G161" s="908"/>
      <c r="H161" s="906"/>
      <c r="I161" s="907"/>
      <c r="J161" s="907"/>
      <c r="K161" s="907"/>
      <c r="L161" s="908"/>
      <c r="M161" s="212"/>
      <c r="N161" s="212"/>
    </row>
    <row r="162" spans="2:14" x14ac:dyDescent="0.25">
      <c r="B162" s="906"/>
      <c r="C162" s="907"/>
      <c r="D162" s="907"/>
      <c r="E162" s="907"/>
      <c r="F162" s="907"/>
      <c r="G162" s="908"/>
      <c r="H162" s="906"/>
      <c r="I162" s="907"/>
      <c r="J162" s="907"/>
      <c r="K162" s="907"/>
      <c r="L162" s="908"/>
      <c r="M162" s="212"/>
      <c r="N162" s="212"/>
    </row>
    <row r="163" spans="2:14" x14ac:dyDescent="0.25">
      <c r="B163" s="906"/>
      <c r="C163" s="907"/>
      <c r="D163" s="907"/>
      <c r="E163" s="907"/>
      <c r="F163" s="907"/>
      <c r="G163" s="908"/>
      <c r="H163" s="906"/>
      <c r="I163" s="907"/>
      <c r="J163" s="907"/>
      <c r="K163" s="907"/>
      <c r="L163" s="908"/>
      <c r="M163" s="212"/>
      <c r="N163" s="212"/>
    </row>
    <row r="164" spans="2:14" x14ac:dyDescent="0.25">
      <c r="B164" s="906"/>
      <c r="C164" s="907"/>
      <c r="D164" s="907"/>
      <c r="E164" s="907"/>
      <c r="F164" s="907"/>
      <c r="G164" s="908"/>
      <c r="H164" s="906"/>
      <c r="I164" s="907"/>
      <c r="J164" s="907"/>
      <c r="K164" s="907"/>
      <c r="L164" s="908"/>
      <c r="M164" s="212"/>
      <c r="N164" s="212"/>
    </row>
    <row r="165" spans="2:14" x14ac:dyDescent="0.25">
      <c r="B165" s="906"/>
      <c r="C165" s="907"/>
      <c r="D165" s="907"/>
      <c r="E165" s="907"/>
      <c r="F165" s="907"/>
      <c r="G165" s="908"/>
      <c r="H165" s="906"/>
      <c r="I165" s="907"/>
      <c r="J165" s="907"/>
      <c r="K165" s="907"/>
      <c r="L165" s="908"/>
      <c r="M165" s="212"/>
      <c r="N165" s="212"/>
    </row>
    <row r="166" spans="2:14" x14ac:dyDescent="0.25">
      <c r="B166" s="906"/>
      <c r="C166" s="907"/>
      <c r="D166" s="907"/>
      <c r="E166" s="907"/>
      <c r="F166" s="907"/>
      <c r="G166" s="908"/>
      <c r="H166" s="906"/>
      <c r="I166" s="907"/>
      <c r="J166" s="907"/>
      <c r="K166" s="907"/>
      <c r="L166" s="908"/>
      <c r="M166" s="212"/>
      <c r="N166" s="212"/>
    </row>
    <row r="167" spans="2:14" ht="15" customHeight="1" x14ac:dyDescent="0.25">
      <c r="B167" s="1067" t="s">
        <v>1102</v>
      </c>
      <c r="C167" s="1068"/>
      <c r="D167" s="1068"/>
      <c r="E167" s="1068"/>
      <c r="F167" s="1068"/>
      <c r="G167" s="1069"/>
      <c r="H167" s="1067" t="s">
        <v>1103</v>
      </c>
      <c r="I167" s="1068"/>
      <c r="J167" s="1068"/>
      <c r="K167" s="1068"/>
      <c r="L167" s="1069"/>
      <c r="M167" s="212"/>
      <c r="N167" s="212"/>
    </row>
    <row r="168" spans="2:14" ht="15.75" thickBot="1" x14ac:dyDescent="0.3">
      <c r="B168" s="1070"/>
      <c r="C168" s="1071"/>
      <c r="D168" s="1071"/>
      <c r="E168" s="1071"/>
      <c r="F168" s="1071"/>
      <c r="G168" s="1072"/>
      <c r="H168" s="1070"/>
      <c r="I168" s="1071"/>
      <c r="J168" s="1071"/>
      <c r="K168" s="1071"/>
      <c r="L168" s="1072"/>
      <c r="M168" s="212"/>
      <c r="N168" s="212"/>
    </row>
  </sheetData>
  <mergeCells count="56">
    <mergeCell ref="B153:G166"/>
    <mergeCell ref="H153:L166"/>
    <mergeCell ref="B167:G168"/>
    <mergeCell ref="H167:L168"/>
    <mergeCell ref="B135:G136"/>
    <mergeCell ref="H135:L136"/>
    <mergeCell ref="B137:G150"/>
    <mergeCell ref="H137:L150"/>
    <mergeCell ref="B151:G152"/>
    <mergeCell ref="H151:L152"/>
    <mergeCell ref="B105:G118"/>
    <mergeCell ref="H105:L118"/>
    <mergeCell ref="B119:G120"/>
    <mergeCell ref="H119:L120"/>
    <mergeCell ref="B121:G134"/>
    <mergeCell ref="H121:L134"/>
    <mergeCell ref="B87:G88"/>
    <mergeCell ref="H87:L88"/>
    <mergeCell ref="B89:G102"/>
    <mergeCell ref="H89:L102"/>
    <mergeCell ref="B103:G104"/>
    <mergeCell ref="H103:L104"/>
    <mergeCell ref="B57:G70"/>
    <mergeCell ref="H57:L70"/>
    <mergeCell ref="B71:G72"/>
    <mergeCell ref="H71:L72"/>
    <mergeCell ref="B73:G86"/>
    <mergeCell ref="H73:L86"/>
    <mergeCell ref="B39:G40"/>
    <mergeCell ref="H39:L40"/>
    <mergeCell ref="B41:G54"/>
    <mergeCell ref="H41:L54"/>
    <mergeCell ref="B55:G56"/>
    <mergeCell ref="H55:L56"/>
    <mergeCell ref="B9:G22"/>
    <mergeCell ref="H9:L22"/>
    <mergeCell ref="B23:G24"/>
    <mergeCell ref="H23:L24"/>
    <mergeCell ref="B25:G38"/>
    <mergeCell ref="H25:L38"/>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rintOptions horizontalCentered="1" verticalCentered="1"/>
  <pageMargins left="0.23622047244094491" right="0.23622047244094491" top="0.74803149606299213" bottom="0.74803149606299213" header="0.31496062992125984" footer="0.31496062992125984"/>
  <pageSetup scale="59" orientation="portrait" r:id="rId1"/>
  <headerFooter>
    <oddFooter>Página &amp;P&amp;R&amp;A</oddFooter>
  </headerFooter>
  <rowBreaks count="1" manualBreakCount="1">
    <brk id="78"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theme="0"/>
  </sheetPr>
  <dimension ref="A1:L36"/>
  <sheetViews>
    <sheetView view="pageBreakPreview" topLeftCell="A4" zoomScale="90" zoomScaleNormal="100" zoomScaleSheetLayoutView="90" zoomScalePageLayoutView="110" workbookViewId="0">
      <selection activeCell="B36" sqref="B36:L36"/>
    </sheetView>
  </sheetViews>
  <sheetFormatPr baseColWidth="10" defaultColWidth="11.5703125" defaultRowHeight="28.5" customHeight="1" x14ac:dyDescent="0.25"/>
  <cols>
    <col min="1" max="1" width="3.7109375" style="186" customWidth="1"/>
    <col min="2" max="2" width="4.7109375" style="186" customWidth="1"/>
    <col min="3" max="3" width="8.28515625" style="186" customWidth="1"/>
    <col min="4" max="4" width="8" style="186" customWidth="1"/>
    <col min="5" max="5" width="12.42578125" style="186" customWidth="1"/>
    <col min="6" max="6" width="11.85546875" style="186" customWidth="1"/>
    <col min="7" max="7" width="13.28515625" style="186" customWidth="1"/>
    <col min="8" max="8" width="12.85546875" style="186" bestFit="1" customWidth="1"/>
    <col min="9" max="9" width="11.42578125" style="186" customWidth="1"/>
    <col min="10" max="10" width="10.42578125" style="186" customWidth="1"/>
    <col min="11" max="11" width="13.42578125" style="186" customWidth="1"/>
    <col min="12" max="12" width="11.42578125" style="186" customWidth="1"/>
    <col min="13" max="13" width="1.7109375" style="172" customWidth="1"/>
    <col min="14" max="14" width="2.5703125" style="172" customWidth="1"/>
    <col min="15" max="16384" width="11.5703125" style="172"/>
  </cols>
  <sheetData>
    <row r="1" spans="2:12" s="173" customFormat="1" ht="16.5" thickTop="1" thickBot="1" x14ac:dyDescent="0.3">
      <c r="B1" s="1092"/>
      <c r="C1" s="1093"/>
      <c r="D1" s="1093"/>
      <c r="E1" s="1096" t="s">
        <v>393</v>
      </c>
      <c r="F1" s="1097"/>
      <c r="G1" s="1097"/>
      <c r="H1" s="1097"/>
      <c r="I1" s="1097"/>
      <c r="J1" s="1097"/>
      <c r="K1" s="1098"/>
      <c r="L1" s="1099"/>
    </row>
    <row r="2" spans="2:12" s="173" customFormat="1" ht="18" customHeight="1" thickBot="1" x14ac:dyDescent="0.3">
      <c r="B2" s="1094"/>
      <c r="C2" s="1095"/>
      <c r="D2" s="1095"/>
      <c r="E2" s="1101" t="s">
        <v>487</v>
      </c>
      <c r="F2" s="1102"/>
      <c r="G2" s="1102"/>
      <c r="H2" s="1102"/>
      <c r="I2" s="1102"/>
      <c r="J2" s="1103"/>
      <c r="K2" s="1095"/>
      <c r="L2" s="1100"/>
    </row>
    <row r="3" spans="2:12" s="173" customFormat="1" ht="18.75" customHeight="1" thickBot="1" x14ac:dyDescent="0.3">
      <c r="B3" s="1094"/>
      <c r="C3" s="1095"/>
      <c r="D3" s="1095"/>
      <c r="E3" s="1104" t="s">
        <v>460</v>
      </c>
      <c r="F3" s="1106">
        <v>43867</v>
      </c>
      <c r="G3" s="1104" t="s">
        <v>461</v>
      </c>
      <c r="H3" s="1106">
        <v>43873</v>
      </c>
      <c r="I3" s="1109" t="s">
        <v>462</v>
      </c>
      <c r="J3" s="1110">
        <v>226</v>
      </c>
      <c r="K3" s="1095"/>
      <c r="L3" s="1100"/>
    </row>
    <row r="4" spans="2:12" s="173" customFormat="1" ht="18" customHeight="1" thickBot="1" x14ac:dyDescent="0.3">
      <c r="B4" s="1094"/>
      <c r="C4" s="1095"/>
      <c r="D4" s="1095"/>
      <c r="E4" s="1105"/>
      <c r="F4" s="1107"/>
      <c r="G4" s="1108"/>
      <c r="H4" s="1107"/>
      <c r="I4" s="1108"/>
      <c r="J4" s="1108"/>
      <c r="K4" s="1095"/>
      <c r="L4" s="1100"/>
    </row>
    <row r="5" spans="2:12" s="173" customFormat="1" ht="24.95" customHeight="1" thickBot="1" x14ac:dyDescent="0.3">
      <c r="B5" s="1086" t="s">
        <v>395</v>
      </c>
      <c r="C5" s="1087"/>
      <c r="D5" s="1087"/>
      <c r="E5" s="1087" t="s">
        <v>111</v>
      </c>
      <c r="F5" s="1087"/>
      <c r="G5" s="1087" t="s">
        <v>112</v>
      </c>
      <c r="H5" s="1087"/>
      <c r="I5" s="199" t="s">
        <v>4</v>
      </c>
      <c r="J5" s="199" t="s">
        <v>2</v>
      </c>
      <c r="K5" s="1088" t="s">
        <v>0</v>
      </c>
      <c r="L5" s="1089"/>
    </row>
    <row r="6" spans="2:12" s="173" customFormat="1" ht="24.95" customHeight="1" thickBot="1" x14ac:dyDescent="0.3">
      <c r="B6" s="1090" t="s">
        <v>398</v>
      </c>
      <c r="C6" s="1091"/>
      <c r="D6" s="1091"/>
      <c r="E6" s="1087" t="s">
        <v>399</v>
      </c>
      <c r="F6" s="1087"/>
      <c r="G6" s="1087" t="s">
        <v>399</v>
      </c>
      <c r="H6" s="1087"/>
      <c r="I6" s="185">
        <v>41944</v>
      </c>
      <c r="J6" s="199">
        <v>1</v>
      </c>
      <c r="K6" s="1088" t="s">
        <v>463</v>
      </c>
      <c r="L6" s="1089"/>
    </row>
    <row r="7" spans="2:12" ht="24.95" customHeight="1" thickBot="1" x14ac:dyDescent="0.3">
      <c r="B7" s="1076" t="s">
        <v>539</v>
      </c>
      <c r="C7" s="1076"/>
      <c r="D7" s="1076"/>
      <c r="E7" s="1076"/>
      <c r="F7" s="1076"/>
      <c r="G7" s="1076"/>
      <c r="H7" s="1076"/>
      <c r="I7" s="1076"/>
      <c r="J7" s="1076"/>
      <c r="K7" s="1076"/>
      <c r="L7" s="1076"/>
    </row>
    <row r="8" spans="2:12" ht="24.95" customHeight="1" x14ac:dyDescent="0.25">
      <c r="B8" s="1077"/>
      <c r="C8" s="1078"/>
      <c r="D8" s="1078"/>
      <c r="E8" s="1078"/>
      <c r="F8" s="1078"/>
      <c r="G8" s="1078"/>
      <c r="H8" s="1078"/>
      <c r="I8" s="1078"/>
      <c r="J8" s="1078"/>
      <c r="K8" s="1078"/>
      <c r="L8" s="1079"/>
    </row>
    <row r="9" spans="2:12" ht="24.95" customHeight="1" x14ac:dyDescent="0.25">
      <c r="B9" s="1080"/>
      <c r="C9" s="1081"/>
      <c r="D9" s="1081"/>
      <c r="E9" s="1081"/>
      <c r="F9" s="1081"/>
      <c r="G9" s="1081"/>
      <c r="H9" s="1081"/>
      <c r="I9" s="1081"/>
      <c r="J9" s="1081"/>
      <c r="K9" s="1081"/>
      <c r="L9" s="1082"/>
    </row>
    <row r="10" spans="2:12" ht="24.95" customHeight="1" x14ac:dyDescent="0.25">
      <c r="B10" s="1080"/>
      <c r="C10" s="1081"/>
      <c r="D10" s="1081"/>
      <c r="E10" s="1081"/>
      <c r="F10" s="1081"/>
      <c r="G10" s="1081"/>
      <c r="H10" s="1081"/>
      <c r="I10" s="1081"/>
      <c r="J10" s="1081"/>
      <c r="K10" s="1081"/>
      <c r="L10" s="1082"/>
    </row>
    <row r="11" spans="2:12" ht="24.95" customHeight="1" x14ac:dyDescent="0.25">
      <c r="B11" s="1080"/>
      <c r="C11" s="1081"/>
      <c r="D11" s="1081"/>
      <c r="E11" s="1081"/>
      <c r="F11" s="1081"/>
      <c r="G11" s="1081"/>
      <c r="H11" s="1081"/>
      <c r="I11" s="1081"/>
      <c r="J11" s="1081"/>
      <c r="K11" s="1081"/>
      <c r="L11" s="1082"/>
    </row>
    <row r="12" spans="2:12" ht="24.95" customHeight="1" x14ac:dyDescent="0.25">
      <c r="B12" s="1080"/>
      <c r="C12" s="1081"/>
      <c r="D12" s="1081"/>
      <c r="E12" s="1081"/>
      <c r="F12" s="1081"/>
      <c r="G12" s="1081"/>
      <c r="H12" s="1081"/>
      <c r="I12" s="1081"/>
      <c r="J12" s="1081"/>
      <c r="K12" s="1081"/>
      <c r="L12" s="1082"/>
    </row>
    <row r="13" spans="2:12" ht="24.95" customHeight="1" x14ac:dyDescent="0.25">
      <c r="B13" s="1080"/>
      <c r="C13" s="1081"/>
      <c r="D13" s="1081"/>
      <c r="E13" s="1081"/>
      <c r="F13" s="1081"/>
      <c r="G13" s="1081"/>
      <c r="H13" s="1081"/>
      <c r="I13" s="1081"/>
      <c r="J13" s="1081"/>
      <c r="K13" s="1081"/>
      <c r="L13" s="1082"/>
    </row>
    <row r="14" spans="2:12" ht="24.95" customHeight="1" x14ac:dyDescent="0.25">
      <c r="B14" s="1080"/>
      <c r="C14" s="1081"/>
      <c r="D14" s="1081"/>
      <c r="E14" s="1081"/>
      <c r="F14" s="1081"/>
      <c r="G14" s="1081"/>
      <c r="H14" s="1081"/>
      <c r="I14" s="1081"/>
      <c r="J14" s="1081"/>
      <c r="K14" s="1081"/>
      <c r="L14" s="1082"/>
    </row>
    <row r="15" spans="2:12" ht="24.95" customHeight="1" x14ac:dyDescent="0.25">
      <c r="B15" s="1080"/>
      <c r="C15" s="1081"/>
      <c r="D15" s="1081"/>
      <c r="E15" s="1081"/>
      <c r="F15" s="1081"/>
      <c r="G15" s="1081"/>
      <c r="H15" s="1081"/>
      <c r="I15" s="1081"/>
      <c r="J15" s="1081"/>
      <c r="K15" s="1081"/>
      <c r="L15" s="1082"/>
    </row>
    <row r="16" spans="2:12" ht="24.95" customHeight="1" thickBot="1" x14ac:dyDescent="0.3">
      <c r="B16" s="1083"/>
      <c r="C16" s="1084"/>
      <c r="D16" s="1084"/>
      <c r="E16" s="1084"/>
      <c r="F16" s="1084"/>
      <c r="G16" s="1084"/>
      <c r="H16" s="1084"/>
      <c r="I16" s="1084"/>
      <c r="J16" s="1084"/>
      <c r="K16" s="1084"/>
      <c r="L16" s="1085"/>
    </row>
    <row r="17" spans="2:12" ht="29.25" customHeight="1" thickBot="1" x14ac:dyDescent="0.3">
      <c r="B17" s="1073" t="s">
        <v>1034</v>
      </c>
      <c r="C17" s="1074"/>
      <c r="D17" s="1074"/>
      <c r="E17" s="1074"/>
      <c r="F17" s="1074"/>
      <c r="G17" s="1074"/>
      <c r="H17" s="1074"/>
      <c r="I17" s="1074"/>
      <c r="J17" s="1074"/>
      <c r="K17" s="1074"/>
      <c r="L17" s="1075"/>
    </row>
    <row r="18" spans="2:12" ht="43.5" customHeight="1" x14ac:dyDescent="0.25">
      <c r="B18" s="1077"/>
      <c r="C18" s="1078"/>
      <c r="D18" s="1078"/>
      <c r="E18" s="1078"/>
      <c r="F18" s="1078"/>
      <c r="G18" s="1079"/>
      <c r="H18" s="1077"/>
      <c r="I18" s="1078"/>
      <c r="J18" s="1078"/>
      <c r="K18" s="1078"/>
      <c r="L18" s="1079"/>
    </row>
    <row r="19" spans="2:12" ht="24.95" customHeight="1" x14ac:dyDescent="0.25">
      <c r="B19" s="1080"/>
      <c r="C19" s="1081"/>
      <c r="D19" s="1081"/>
      <c r="E19" s="1081"/>
      <c r="F19" s="1081"/>
      <c r="G19" s="1082"/>
      <c r="H19" s="1080"/>
      <c r="I19" s="1081"/>
      <c r="J19" s="1081"/>
      <c r="K19" s="1081"/>
      <c r="L19" s="1082"/>
    </row>
    <row r="20" spans="2:12" ht="24.95" customHeight="1" x14ac:dyDescent="0.25">
      <c r="B20" s="1080"/>
      <c r="C20" s="1081"/>
      <c r="D20" s="1081"/>
      <c r="E20" s="1081"/>
      <c r="F20" s="1081"/>
      <c r="G20" s="1082"/>
      <c r="H20" s="1080"/>
      <c r="I20" s="1081"/>
      <c r="J20" s="1081"/>
      <c r="K20" s="1081"/>
      <c r="L20" s="1082"/>
    </row>
    <row r="21" spans="2:12" ht="24.95" customHeight="1" x14ac:dyDescent="0.25">
      <c r="B21" s="1080"/>
      <c r="C21" s="1081"/>
      <c r="D21" s="1081"/>
      <c r="E21" s="1081"/>
      <c r="F21" s="1081"/>
      <c r="G21" s="1082"/>
      <c r="H21" s="1080"/>
      <c r="I21" s="1081"/>
      <c r="J21" s="1081"/>
      <c r="K21" s="1081"/>
      <c r="L21" s="1082"/>
    </row>
    <row r="22" spans="2:12" ht="24.95" customHeight="1" x14ac:dyDescent="0.25">
      <c r="B22" s="1080"/>
      <c r="C22" s="1081"/>
      <c r="D22" s="1081"/>
      <c r="E22" s="1081"/>
      <c r="F22" s="1081"/>
      <c r="G22" s="1082"/>
      <c r="H22" s="1080"/>
      <c r="I22" s="1081"/>
      <c r="J22" s="1081"/>
      <c r="K22" s="1081"/>
      <c r="L22" s="1082"/>
    </row>
    <row r="23" spans="2:12" ht="24.95" customHeight="1" x14ac:dyDescent="0.25">
      <c r="B23" s="1080"/>
      <c r="C23" s="1081"/>
      <c r="D23" s="1081"/>
      <c r="E23" s="1081"/>
      <c r="F23" s="1081"/>
      <c r="G23" s="1082"/>
      <c r="H23" s="1080"/>
      <c r="I23" s="1081"/>
      <c r="J23" s="1081"/>
      <c r="K23" s="1081"/>
      <c r="L23" s="1082"/>
    </row>
    <row r="24" spans="2:12" ht="24.95" customHeight="1" x14ac:dyDescent="0.25">
      <c r="B24" s="1080"/>
      <c r="C24" s="1081"/>
      <c r="D24" s="1081"/>
      <c r="E24" s="1081"/>
      <c r="F24" s="1081"/>
      <c r="G24" s="1082"/>
      <c r="H24" s="1080"/>
      <c r="I24" s="1081"/>
      <c r="J24" s="1081"/>
      <c r="K24" s="1081"/>
      <c r="L24" s="1082"/>
    </row>
    <row r="25" spans="2:12" ht="24.95" customHeight="1" x14ac:dyDescent="0.25">
      <c r="B25" s="1080"/>
      <c r="C25" s="1081"/>
      <c r="D25" s="1081"/>
      <c r="E25" s="1081"/>
      <c r="F25" s="1081"/>
      <c r="G25" s="1082"/>
      <c r="H25" s="1080"/>
      <c r="I25" s="1081"/>
      <c r="J25" s="1081"/>
      <c r="K25" s="1081"/>
      <c r="L25" s="1082"/>
    </row>
    <row r="26" spans="2:12" ht="27.75" customHeight="1" thickBot="1" x14ac:dyDescent="0.3">
      <c r="B26" s="1080"/>
      <c r="C26" s="1081"/>
      <c r="D26" s="1081"/>
      <c r="E26" s="1081"/>
      <c r="F26" s="1081"/>
      <c r="G26" s="1082"/>
      <c r="H26" s="1080"/>
      <c r="I26" s="1081"/>
      <c r="J26" s="1081"/>
      <c r="K26" s="1081"/>
      <c r="L26" s="1082"/>
    </row>
    <row r="27" spans="2:12" ht="27" customHeight="1" x14ac:dyDescent="0.25">
      <c r="B27" s="1077"/>
      <c r="C27" s="1078"/>
      <c r="D27" s="1078"/>
      <c r="E27" s="1078"/>
      <c r="F27" s="1078"/>
      <c r="G27" s="1079"/>
      <c r="H27" s="1077"/>
      <c r="I27" s="1078"/>
      <c r="J27" s="1078"/>
      <c r="K27" s="1078"/>
      <c r="L27" s="1079"/>
    </row>
    <row r="28" spans="2:12" ht="27" customHeight="1" x14ac:dyDescent="0.25">
      <c r="B28" s="1080"/>
      <c r="C28" s="1081"/>
      <c r="D28" s="1081"/>
      <c r="E28" s="1081"/>
      <c r="F28" s="1081"/>
      <c r="G28" s="1082"/>
      <c r="H28" s="1080"/>
      <c r="I28" s="1081"/>
      <c r="J28" s="1081"/>
      <c r="K28" s="1081"/>
      <c r="L28" s="1082"/>
    </row>
    <row r="29" spans="2:12" ht="27" customHeight="1" x14ac:dyDescent="0.25">
      <c r="B29" s="1080"/>
      <c r="C29" s="1081"/>
      <c r="D29" s="1081"/>
      <c r="E29" s="1081"/>
      <c r="F29" s="1081"/>
      <c r="G29" s="1082"/>
      <c r="H29" s="1080"/>
      <c r="I29" s="1081"/>
      <c r="J29" s="1081"/>
      <c r="K29" s="1081"/>
      <c r="L29" s="1082"/>
    </row>
    <row r="30" spans="2:12" ht="27" customHeight="1" x14ac:dyDescent="0.25">
      <c r="B30" s="1080"/>
      <c r="C30" s="1081"/>
      <c r="D30" s="1081"/>
      <c r="E30" s="1081"/>
      <c r="F30" s="1081"/>
      <c r="G30" s="1082"/>
      <c r="H30" s="1080"/>
      <c r="I30" s="1081"/>
      <c r="J30" s="1081"/>
      <c r="K30" s="1081"/>
      <c r="L30" s="1082"/>
    </row>
    <row r="31" spans="2:12" ht="27" customHeight="1" x14ac:dyDescent="0.25">
      <c r="B31" s="1080"/>
      <c r="C31" s="1081"/>
      <c r="D31" s="1081"/>
      <c r="E31" s="1081"/>
      <c r="F31" s="1081"/>
      <c r="G31" s="1082"/>
      <c r="H31" s="1080"/>
      <c r="I31" s="1081"/>
      <c r="J31" s="1081"/>
      <c r="K31" s="1081"/>
      <c r="L31" s="1082"/>
    </row>
    <row r="32" spans="2:12" ht="27" customHeight="1" x14ac:dyDescent="0.25">
      <c r="B32" s="1080"/>
      <c r="C32" s="1081"/>
      <c r="D32" s="1081"/>
      <c r="E32" s="1081"/>
      <c r="F32" s="1081"/>
      <c r="G32" s="1082"/>
      <c r="H32" s="1080"/>
      <c r="I32" s="1081"/>
      <c r="J32" s="1081"/>
      <c r="K32" s="1081"/>
      <c r="L32" s="1082"/>
    </row>
    <row r="33" spans="2:12" ht="27" customHeight="1" x14ac:dyDescent="0.25">
      <c r="B33" s="1080"/>
      <c r="C33" s="1081"/>
      <c r="D33" s="1081"/>
      <c r="E33" s="1081"/>
      <c r="F33" s="1081"/>
      <c r="G33" s="1082"/>
      <c r="H33" s="1080"/>
      <c r="I33" s="1081"/>
      <c r="J33" s="1081"/>
      <c r="K33" s="1081"/>
      <c r="L33" s="1082"/>
    </row>
    <row r="34" spans="2:12" ht="27" customHeight="1" x14ac:dyDescent="0.25">
      <c r="B34" s="1080"/>
      <c r="C34" s="1081"/>
      <c r="D34" s="1081"/>
      <c r="E34" s="1081"/>
      <c r="F34" s="1081"/>
      <c r="G34" s="1082"/>
      <c r="H34" s="1080"/>
      <c r="I34" s="1081"/>
      <c r="J34" s="1081"/>
      <c r="K34" s="1081"/>
      <c r="L34" s="1082"/>
    </row>
    <row r="35" spans="2:12" ht="27" customHeight="1" thickBot="1" x14ac:dyDescent="0.3">
      <c r="B35" s="1083"/>
      <c r="C35" s="1084"/>
      <c r="D35" s="1084"/>
      <c r="E35" s="1084"/>
      <c r="F35" s="1084"/>
      <c r="G35" s="1085"/>
      <c r="H35" s="1083"/>
      <c r="I35" s="1084"/>
      <c r="J35" s="1084"/>
      <c r="K35" s="1084"/>
      <c r="L35" s="1085"/>
    </row>
    <row r="36" spans="2:12" ht="28.5" customHeight="1" thickBot="1" x14ac:dyDescent="0.3">
      <c r="B36" s="1073" t="s">
        <v>1035</v>
      </c>
      <c r="C36" s="1074"/>
      <c r="D36" s="1074"/>
      <c r="E36" s="1074"/>
      <c r="F36" s="1074"/>
      <c r="G36" s="1074"/>
      <c r="H36" s="1074"/>
      <c r="I36" s="1074"/>
      <c r="J36" s="1074"/>
      <c r="K36" s="1074"/>
      <c r="L36" s="1075"/>
    </row>
  </sheetData>
  <mergeCells count="26">
    <mergeCell ref="B1:D4"/>
    <mergeCell ref="E1:J1"/>
    <mergeCell ref="K1:L4"/>
    <mergeCell ref="E2:J2"/>
    <mergeCell ref="E3:E4"/>
    <mergeCell ref="F3:F4"/>
    <mergeCell ref="G3:G4"/>
    <mergeCell ref="H3:H4"/>
    <mergeCell ref="I3:I4"/>
    <mergeCell ref="J3:J4"/>
    <mergeCell ref="B5:D5"/>
    <mergeCell ref="E5:F5"/>
    <mergeCell ref="G5:H5"/>
    <mergeCell ref="K5:L5"/>
    <mergeCell ref="B6:D6"/>
    <mergeCell ref="E6:F6"/>
    <mergeCell ref="G6:H6"/>
    <mergeCell ref="K6:L6"/>
    <mergeCell ref="B36:L36"/>
    <mergeCell ref="B7:L7"/>
    <mergeCell ref="B8:L16"/>
    <mergeCell ref="B17:L17"/>
    <mergeCell ref="B18:G26"/>
    <mergeCell ref="H18:L26"/>
    <mergeCell ref="B27:G35"/>
    <mergeCell ref="H27:L35"/>
  </mergeCells>
  <printOptions horizontalCentered="1" verticalCentered="1"/>
  <pageMargins left="0.23622047244094491" right="0.23622047244094491" top="0.74803149606299213" bottom="0.74803149606299213" header="0.31496062992125984" footer="0.31496062992125984"/>
  <pageSetup scale="10" fitToWidth="0"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10</vt:i4>
      </vt:variant>
      <vt:variant>
        <vt:lpstr>Rangos con nombre</vt:lpstr>
      </vt:variant>
      <vt:variant>
        <vt:i4>13</vt:i4>
      </vt:variant>
    </vt:vector>
  </HeadingPairs>
  <TitlesOfParts>
    <vt:vector size="23"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Registro fotográfico ambiental</vt:lpstr>
      <vt:lpstr>Financiero!Área_de_impresión</vt:lpstr>
      <vt:lpstr>Predial!Área_de_impresión</vt:lpstr>
      <vt:lpstr>'Registro fotográfico ambiental'!Área_de_impresión</vt:lpstr>
      <vt:lpstr>'Registro fotográfico OyM'!Área_de_impresión</vt:lpstr>
      <vt:lpstr>'Registro fotográfico puentes'!Área_de_impresión</vt:lpstr>
      <vt:lpstr>'Registro fotográfico redes'!Área_de_impresión</vt:lpstr>
      <vt:lpstr>'Registro fotográfico técnico'!Área_de_impresión</vt:lpstr>
      <vt:lpstr>'Registro fotográfico túnel'!Área_de_impresión</vt:lpstr>
      <vt:lpstr>'Registro fotográfico OyM'!Títulos_a_imprimir</vt:lpstr>
      <vt:lpstr>'Registro fotográfico puentes'!Títulos_a_imprimir</vt:lpstr>
      <vt:lpstr>'Registro fotográfico redes'!Títulos_a_imprimir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dcterms:created xsi:type="dcterms:W3CDTF">2017-11-30T15:30:35Z</dcterms:created>
  <dcterms:modified xsi:type="dcterms:W3CDTF">2020-02-21T12:48:28Z</dcterms:modified>
</cp:coreProperties>
</file>